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780" tabRatio="461" activeTab="3"/>
  </bookViews>
  <sheets>
    <sheet name="Per-machine info" sheetId="1" r:id="rId1"/>
    <sheet name="Jobs assigned per node" sheetId="2" r:id="rId2"/>
    <sheet name="2@time vs 1@time" sheetId="3" r:id="rId3"/>
    <sheet name="Sheet1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<sst xmlns="http://schemas.openxmlformats.org/spreadsheetml/2006/main" count="929" uniqueCount="444">
  <si>
    <t xml:space="preserve">cnt1855e.unx.sas.com            </t>
  </si>
  <si>
    <t xml:space="preserve">Finished                        </t>
  </si>
  <si>
    <t>pumsaxca.txt</t>
  </si>
  <si>
    <t>ca</t>
  </si>
  <si>
    <t>pumsaxal.txt</t>
  </si>
  <si>
    <t>al</t>
  </si>
  <si>
    <t>pumsaxar.txt</t>
  </si>
  <si>
    <t>ar</t>
  </si>
  <si>
    <t xml:space="preserve">cnt1855c.unx.sas.com            </t>
  </si>
  <si>
    <t>pumsaxaz.txt</t>
  </si>
  <si>
    <t>az</t>
  </si>
  <si>
    <t>pumsaxco.txt</t>
  </si>
  <si>
    <t>co</t>
  </si>
  <si>
    <t xml:space="preserve">cnt1855b.unx.sas.com            </t>
  </si>
  <si>
    <t>pumsaxct.txt</t>
  </si>
  <si>
    <t>ct</t>
  </si>
  <si>
    <t>pumsaxdc.txt</t>
  </si>
  <si>
    <t>dc</t>
  </si>
  <si>
    <t>pumsaxde.txt</t>
  </si>
  <si>
    <t>de</t>
  </si>
  <si>
    <t>pumsaxny.txt</t>
  </si>
  <si>
    <t>ny</t>
  </si>
  <si>
    <t xml:space="preserve">cnt1855d.unx.sas.com            </t>
  </si>
  <si>
    <t>pumsaxga.txt</t>
  </si>
  <si>
    <t>ga</t>
  </si>
  <si>
    <t>pumsaxhi.txt</t>
  </si>
  <si>
    <t>hi</t>
  </si>
  <si>
    <t>pumsaxia.txt</t>
  </si>
  <si>
    <t>ia</t>
  </si>
  <si>
    <t xml:space="preserve">cnt1855f.unx.sas.com            </t>
  </si>
  <si>
    <t>pumsaxid.txt</t>
  </si>
  <si>
    <t>id</t>
  </si>
  <si>
    <t>pumsaxil.txt</t>
  </si>
  <si>
    <t>il</t>
  </si>
  <si>
    <t>pumsaxtx.txt</t>
  </si>
  <si>
    <t>tx</t>
  </si>
  <si>
    <t>pumsaxin.txt</t>
  </si>
  <si>
    <t>in</t>
  </si>
  <si>
    <t>pumsaxks.txt</t>
  </si>
  <si>
    <t>ks</t>
  </si>
  <si>
    <t>pumsaxky.txt</t>
  </si>
  <si>
    <t>ky</t>
  </si>
  <si>
    <t>pumsaxfl.txt</t>
  </si>
  <si>
    <t>fl</t>
  </si>
  <si>
    <t>pumsaxla.txt</t>
  </si>
  <si>
    <t>la</t>
  </si>
  <si>
    <t>pumsaxma.txt</t>
  </si>
  <si>
    <t>ma</t>
  </si>
  <si>
    <t>pumsaxmd.txt</t>
  </si>
  <si>
    <t>md</t>
  </si>
  <si>
    <t>pumsaxme.txt</t>
  </si>
  <si>
    <t>me</t>
  </si>
  <si>
    <t>pumsaxmi.txt</t>
  </si>
  <si>
    <t>mi</t>
  </si>
  <si>
    <t>pumsaxmn.txt</t>
  </si>
  <si>
    <t>mn</t>
  </si>
  <si>
    <t>pumsaxmo.txt</t>
  </si>
  <si>
    <t>mo</t>
  </si>
  <si>
    <t>pumsaxms.txt</t>
  </si>
  <si>
    <t>ms</t>
  </si>
  <si>
    <t>pumsaxmt.txt</t>
  </si>
  <si>
    <t>mt</t>
  </si>
  <si>
    <t>pumsaxnc.txt</t>
  </si>
  <si>
    <t>nc</t>
  </si>
  <si>
    <t>pumsaxne.txt</t>
  </si>
  <si>
    <t>ne</t>
  </si>
  <si>
    <t>pumsaxnh.txt</t>
  </si>
  <si>
    <t>nh</t>
  </si>
  <si>
    <t>pumsaxnj.txt</t>
  </si>
  <si>
    <t>nj</t>
  </si>
  <si>
    <t>pumsaxnm.txt</t>
  </si>
  <si>
    <t>nm</t>
  </si>
  <si>
    <t>pumsaxnv.txt</t>
  </si>
  <si>
    <t>nv</t>
  </si>
  <si>
    <t>pumsaxoh.txt</t>
  </si>
  <si>
    <t>oh</t>
  </si>
  <si>
    <t>pumsaxok.txt</t>
  </si>
  <si>
    <t>ok</t>
  </si>
  <si>
    <t>pumsaxor.txt</t>
  </si>
  <si>
    <t>or</t>
  </si>
  <si>
    <t>pumsaxpa.txt</t>
  </si>
  <si>
    <t>pa</t>
  </si>
  <si>
    <t>pumsaxri.txt</t>
  </si>
  <si>
    <t>ri</t>
  </si>
  <si>
    <t>pumsaxsc.txt</t>
  </si>
  <si>
    <t>sc</t>
  </si>
  <si>
    <t>pumsaxsd.txt</t>
  </si>
  <si>
    <t>sd</t>
  </si>
  <si>
    <t>pumsaxtn.txt</t>
  </si>
  <si>
    <t>tn</t>
  </si>
  <si>
    <t>pumsaxut.txt</t>
  </si>
  <si>
    <t>ut</t>
  </si>
  <si>
    <t>pumsaxva.txt</t>
  </si>
  <si>
    <t>va</t>
  </si>
  <si>
    <t>pumsaxvt.txt</t>
  </si>
  <si>
    <t>vt</t>
  </si>
  <si>
    <t>pumsaxwa.txt</t>
  </si>
  <si>
    <t>wa</t>
  </si>
  <si>
    <t>pumsaxwi.txt</t>
  </si>
  <si>
    <t>wi</t>
  </si>
  <si>
    <t>pumsaxwv.txt</t>
  </si>
  <si>
    <t>wv</t>
  </si>
  <si>
    <t>pumsaxnd.txt</t>
  </si>
  <si>
    <t>nd</t>
  </si>
  <si>
    <t>pumsaxwy.txt</t>
  </si>
  <si>
    <t>wy</t>
  </si>
  <si>
    <t>pumsaxak.txt</t>
  </si>
  <si>
    <t>ak</t>
  </si>
  <si>
    <t>State</t>
  </si>
  <si>
    <t xml:space="preserve">cnt1855a.unx.sas.com            </t>
  </si>
  <si>
    <t>start seconds</t>
  </si>
  <si>
    <t>finish seconds</t>
  </si>
  <si>
    <t>runtime seconds</t>
  </si>
  <si>
    <t>runtime minutes</t>
  </si>
  <si>
    <t>Job</t>
  </si>
  <si>
    <t>node</t>
  </si>
  <si>
    <t>Start</t>
  </si>
  <si>
    <t>Finish</t>
  </si>
  <si>
    <t>Status</t>
  </si>
  <si>
    <t>File</t>
  </si>
  <si>
    <t>Grand Total</t>
  </si>
  <si>
    <t>Sum of runtime minutes</t>
  </si>
  <si>
    <t>Total</t>
  </si>
  <si>
    <t>Percentage of Workload completed</t>
  </si>
  <si>
    <t>Node</t>
  </si>
  <si>
    <t>cnt1855a.unx.sas.com             Total</t>
  </si>
  <si>
    <t>cnt1855b.unx.sas.com             Total</t>
  </si>
  <si>
    <t>cnt1855c.unx.sas.com             Total</t>
  </si>
  <si>
    <t>cnt1855d.unx.sas.com             Total</t>
  </si>
  <si>
    <t>cnt1855e.unx.sas.com             Total</t>
  </si>
  <si>
    <t>cnt1855f.unx.sas.com             Total</t>
  </si>
  <si>
    <t>relative start</t>
  </si>
  <si>
    <t>Relative finish</t>
  </si>
  <si>
    <t>Parallelization:</t>
  </si>
  <si>
    <t>Overhead</t>
  </si>
  <si>
    <t xml:space="preserve">L34_1                           </t>
  </si>
  <si>
    <t xml:space="preserve">L34_2                           </t>
  </si>
  <si>
    <t xml:space="preserve">L34_3                           </t>
  </si>
  <si>
    <t xml:space="preserve">L34_4                           </t>
  </si>
  <si>
    <t xml:space="preserve">L34_5                           </t>
  </si>
  <si>
    <t xml:space="preserve">L34_6                           </t>
  </si>
  <si>
    <t xml:space="preserve">L34_7                           </t>
  </si>
  <si>
    <t xml:space="preserve">L34_8                           </t>
  </si>
  <si>
    <t xml:space="preserve">L34_9                           </t>
  </si>
  <si>
    <t xml:space="preserve">L34_10                          </t>
  </si>
  <si>
    <t xml:space="preserve">L34_11                          </t>
  </si>
  <si>
    <t xml:space="preserve">L34_12                          </t>
  </si>
  <si>
    <t xml:space="preserve">L34_13                          </t>
  </si>
  <si>
    <t xml:space="preserve">L34_14                          </t>
  </si>
  <si>
    <t xml:space="preserve">L34_15                          </t>
  </si>
  <si>
    <t xml:space="preserve">L34_16                          </t>
  </si>
  <si>
    <t xml:space="preserve">L34_17                          </t>
  </si>
  <si>
    <t xml:space="preserve">L34_18                          </t>
  </si>
  <si>
    <t xml:space="preserve">L34_19                          </t>
  </si>
  <si>
    <t xml:space="preserve">L34_20                          </t>
  </si>
  <si>
    <t xml:space="preserve">L34_21                          </t>
  </si>
  <si>
    <t xml:space="preserve">L34_22                          </t>
  </si>
  <si>
    <t xml:space="preserve">L34_23                          </t>
  </si>
  <si>
    <t xml:space="preserve">L34_24                          </t>
  </si>
  <si>
    <t xml:space="preserve">L34_25                          </t>
  </si>
  <si>
    <t xml:space="preserve">L34_26                          </t>
  </si>
  <si>
    <t xml:space="preserve">L34_27                          </t>
  </si>
  <si>
    <t xml:space="preserve">L34_28                          </t>
  </si>
  <si>
    <t xml:space="preserve">L34_29                          </t>
  </si>
  <si>
    <t xml:space="preserve">L34_30                          </t>
  </si>
  <si>
    <t xml:space="preserve">L34_31                          </t>
  </si>
  <si>
    <t xml:space="preserve">L34_32                          </t>
  </si>
  <si>
    <t xml:space="preserve">L34_33                          </t>
  </si>
  <si>
    <t xml:space="preserve">L34_34                          </t>
  </si>
  <si>
    <t xml:space="preserve">L34_35                          </t>
  </si>
  <si>
    <t xml:space="preserve">L34_36                          </t>
  </si>
  <si>
    <t xml:space="preserve">L34_37                          </t>
  </si>
  <si>
    <t xml:space="preserve">L34_38                          </t>
  </si>
  <si>
    <t xml:space="preserve">L34_39                          </t>
  </si>
  <si>
    <t xml:space="preserve">L34_40                          </t>
  </si>
  <si>
    <t xml:space="preserve">L34_41                          </t>
  </si>
  <si>
    <t xml:space="preserve">L34_42                          </t>
  </si>
  <si>
    <t xml:space="preserve">L34_43                          </t>
  </si>
  <si>
    <t xml:space="preserve">L34_44                          </t>
  </si>
  <si>
    <t xml:space="preserve">L34_45                          </t>
  </si>
  <si>
    <t xml:space="preserve">L34_46                          </t>
  </si>
  <si>
    <t xml:space="preserve">L34_47                          </t>
  </si>
  <si>
    <t xml:space="preserve">L34_48                          </t>
  </si>
  <si>
    <t xml:space="preserve">L34_49                          </t>
  </si>
  <si>
    <t xml:space="preserve">L34_50                          </t>
  </si>
  <si>
    <t xml:space="preserve">L34_51                          </t>
  </si>
  <si>
    <t>15SEP05:22:20:23</t>
  </si>
  <si>
    <t>15SEP05:23:31:03</t>
  </si>
  <si>
    <t>15SEP05:22:20:34</t>
  </si>
  <si>
    <t>15SEP05:22:28:20</t>
  </si>
  <si>
    <t>15SEP05:22:28:34</t>
  </si>
  <si>
    <t>15SEP05:22:32:26</t>
  </si>
  <si>
    <t>15SEP05:22:32:39</t>
  </si>
  <si>
    <t>15SEP05:22:38:53</t>
  </si>
  <si>
    <t>15SEP05:22:39:03</t>
  </si>
  <si>
    <t>15SEP05:22:45:55</t>
  </si>
  <si>
    <t>15SEP05:22:46:09</t>
  </si>
  <si>
    <t>15SEP05:22:53:28</t>
  </si>
  <si>
    <t>15SEP05:22:53:39</t>
  </si>
  <si>
    <t>15SEP05:22:54:55</t>
  </si>
  <si>
    <t>15SEP05:22:55:12</t>
  </si>
  <si>
    <t>15SEP05:22:56:30</t>
  </si>
  <si>
    <t>15SEP05:22:56:44</t>
  </si>
  <si>
    <t>15SEP05:23:44:03</t>
  </si>
  <si>
    <t>15SEP05:23:31:17</t>
  </si>
  <si>
    <t>15SEP05:23:47:31</t>
  </si>
  <si>
    <t>15SEP05:23:44:13</t>
  </si>
  <si>
    <t>15SEP05:23:46:16</t>
  </si>
  <si>
    <t>15SEP05:23:46:29</t>
  </si>
  <si>
    <t>15SEP05:23:51:53</t>
  </si>
  <si>
    <t>15SEP05:23:47:44</t>
  </si>
  <si>
    <t>15SEP05:23:49:28</t>
  </si>
  <si>
    <t>15SEP05:23:49:40</t>
  </si>
  <si>
    <t>16SEP05:00:15:55</t>
  </si>
  <si>
    <t>15SEP05:23:52:05</t>
  </si>
  <si>
    <t>16SEP05:00:40:08</t>
  </si>
  <si>
    <t>16SEP05:00:16:06</t>
  </si>
  <si>
    <t>16SEP05:00:29:51</t>
  </si>
  <si>
    <t>16SEP05:00:30:19</t>
  </si>
  <si>
    <t>16SEP05:00:34:52</t>
  </si>
  <si>
    <t>16SEP05:00:35:00</t>
  </si>
  <si>
    <t>16SEP05:00:42:20</t>
  </si>
  <si>
    <t>16SEP05:00:40:21</t>
  </si>
  <si>
    <t>16SEP05:01:13:59</t>
  </si>
  <si>
    <t>16SEP05:00:42:30</t>
  </si>
  <si>
    <t>16SEP05:01:08:18</t>
  </si>
  <si>
    <t>16SEP05:01:08:31</t>
  </si>
  <si>
    <t>16SEP05:01:17:36</t>
  </si>
  <si>
    <t>16SEP05:01:14:11</t>
  </si>
  <si>
    <t>16SEP05:01:27:33</t>
  </si>
  <si>
    <t>16SEP05:01:17:45</t>
  </si>
  <si>
    <t>16SEP05:01:29:26</t>
  </si>
  <si>
    <t>16SEP05:01:27:46</t>
  </si>
  <si>
    <t>16SEP05:01:30:18</t>
  </si>
  <si>
    <t>16SEP05:01:29:36</t>
  </si>
  <si>
    <t>16SEP05:01:59:39</t>
  </si>
  <si>
    <t>16SEP05:01:30:32</t>
  </si>
  <si>
    <t>16SEP05:01:53:20</t>
  </si>
  <si>
    <t>16SEP05:01:53:32</t>
  </si>
  <si>
    <t>16SEP05:02:02:59</t>
  </si>
  <si>
    <t>16SEP05:01:59:51</t>
  </si>
  <si>
    <t>16SEP05:02:11:03</t>
  </si>
  <si>
    <t>16SEP05:02:03:12</t>
  </si>
  <si>
    <t>16SEP05:02:09:08</t>
  </si>
  <si>
    <t>16SEP05:02:09:22</t>
  </si>
  <si>
    <t>16SEP05:02:10:51</t>
  </si>
  <si>
    <t>16SEP05:02:27:46</t>
  </si>
  <si>
    <t>16SEP05:02:11:17</t>
  </si>
  <si>
    <t>16SEP05:02:14:06</t>
  </si>
  <si>
    <t>16SEP05:02:14:17</t>
  </si>
  <si>
    <t>16SEP05:02:16:36</t>
  </si>
  <si>
    <t>16SEP05:02:16:47</t>
  </si>
  <si>
    <t>16SEP05:02:36:31</t>
  </si>
  <si>
    <t>16SEP05:02:27:57</t>
  </si>
  <si>
    <t>16SEP05:02:30:37</t>
  </si>
  <si>
    <t>16SEP05:02:30:46</t>
  </si>
  <si>
    <t>16SEP05:02:32:59</t>
  </si>
  <si>
    <t>16SEP05:02:33:12</t>
  </si>
  <si>
    <t>16SEP05:02:40:05</t>
  </si>
  <si>
    <t>16SEP05:02:36:42</t>
  </si>
  <si>
    <t>16SEP05:02:42:27</t>
  </si>
  <si>
    <t>16SEP05:02:40:17</t>
  </si>
  <si>
    <t>16SEP05:02:41:53</t>
  </si>
  <si>
    <t>16SEP05:02:42:02</t>
  </si>
  <si>
    <t>16SEP05:02:48:51</t>
  </si>
  <si>
    <t>16SEP05:02:42:36</t>
  </si>
  <si>
    <t>16SEP05:02:44:08</t>
  </si>
  <si>
    <t>16SEP05:02:44:22</t>
  </si>
  <si>
    <t>16SEP05:02:54:48</t>
  </si>
  <si>
    <t>16SEP05:02:49:02</t>
  </si>
  <si>
    <t>16SEP05:02:52:18</t>
  </si>
  <si>
    <t>16SEP05:02:52:32</t>
  </si>
  <si>
    <t>16SEP05:03:07:01</t>
  </si>
  <si>
    <t>16SEP05:02:55:05</t>
  </si>
  <si>
    <t>16SEP05:02:56:12</t>
  </si>
  <si>
    <t>16SEP05:02:56:22</t>
  </si>
  <si>
    <t>16SEP05:03:08:54</t>
  </si>
  <si>
    <t>16SEP05:03:07:12</t>
  </si>
  <si>
    <t>16SEP05:03:18:55</t>
  </si>
  <si>
    <t>16SEP05:03:09:06</t>
  </si>
  <si>
    <t>16SEP05:03:12:19</t>
  </si>
  <si>
    <t>16SEP05:03:12:31</t>
  </si>
  <si>
    <t>16SEP05:03:13:43</t>
  </si>
  <si>
    <t>16SEP05:03:13:57</t>
  </si>
  <si>
    <t>16SEP05:03:14:55</t>
  </si>
  <si>
    <t>16SEP05:03:15:07</t>
  </si>
  <si>
    <t>16SEP05:03:16:07</t>
  </si>
  <si>
    <t>2x min</t>
  </si>
  <si>
    <t>1x min</t>
  </si>
  <si>
    <t xml:space="preserve">cnt1855i.unx.sas.com            </t>
  </si>
  <si>
    <t xml:space="preserve">cnt1855g.unx.sas.com            </t>
  </si>
  <si>
    <t xml:space="preserve">cnt1855h.unx.sas.com            </t>
  </si>
  <si>
    <t xml:space="preserve">L68_1                           </t>
  </si>
  <si>
    <t>13OCT05:07:16:25</t>
  </si>
  <si>
    <t>13OCT05:08:31:10</t>
  </si>
  <si>
    <t xml:space="preserve">L68_2                           </t>
  </si>
  <si>
    <t>13OCT05:07:16:35</t>
  </si>
  <si>
    <t>13OCT05:07:25:52</t>
  </si>
  <si>
    <t xml:space="preserve">L68_3                           </t>
  </si>
  <si>
    <t>13OCT05:07:16:45</t>
  </si>
  <si>
    <t>13OCT05:07:22:19</t>
  </si>
  <si>
    <t xml:space="preserve">L68_4                           </t>
  </si>
  <si>
    <t>13OCT05:07:16:55</t>
  </si>
  <si>
    <t>13OCT05:07:25:40</t>
  </si>
  <si>
    <t xml:space="preserve">L68_5                           </t>
  </si>
  <si>
    <t>13OCT05:07:17:05</t>
  </si>
  <si>
    <t>13OCT05:07:25:23</t>
  </si>
  <si>
    <t xml:space="preserve">L68_6                           </t>
  </si>
  <si>
    <t>13OCT05:07:17:30</t>
  </si>
  <si>
    <t>13OCT05:07:24:34</t>
  </si>
  <si>
    <t xml:space="preserve">L68_7                           </t>
  </si>
  <si>
    <t>13OCT05:07:17:40</t>
  </si>
  <si>
    <t>13OCT05:07:18:57</t>
  </si>
  <si>
    <t xml:space="preserve">L68_8                           </t>
  </si>
  <si>
    <t>13OCT05:07:17:50</t>
  </si>
  <si>
    <t>13OCT05:07:19:16</t>
  </si>
  <si>
    <t xml:space="preserve">L68_9                           </t>
  </si>
  <si>
    <t>13OCT05:07:19:14</t>
  </si>
  <si>
    <t>13OCT05:08:09:17</t>
  </si>
  <si>
    <t xml:space="preserve">L68_10                          </t>
  </si>
  <si>
    <t>13OCT05:07:19:35</t>
  </si>
  <si>
    <t>13OCT05:07:35:24</t>
  </si>
  <si>
    <t xml:space="preserve">L68_11                          </t>
  </si>
  <si>
    <t>13OCT05:07:22:35</t>
  </si>
  <si>
    <t>13OCT05:07:24:58</t>
  </si>
  <si>
    <t xml:space="preserve">L68_12                          </t>
  </si>
  <si>
    <t>13OCT05:07:24:50</t>
  </si>
  <si>
    <t>13OCT05:07:31:25</t>
  </si>
  <si>
    <t xml:space="preserve">L68_13                          </t>
  </si>
  <si>
    <t>13OCT05:07:25:15</t>
  </si>
  <si>
    <t>13OCT05:07:27:03</t>
  </si>
  <si>
    <t xml:space="preserve">L68_14                          </t>
  </si>
  <si>
    <t>13OCT05:07:53:42</t>
  </si>
  <si>
    <t xml:space="preserve">L68_15                          </t>
  </si>
  <si>
    <t>13OCT05:07:26:00</t>
  </si>
  <si>
    <t>13OCT05:08:13:09</t>
  </si>
  <si>
    <t xml:space="preserve">L68_16                          </t>
  </si>
  <si>
    <t>13OCT05:07:27:21</t>
  </si>
  <si>
    <t>13OCT05:07:41:18</t>
  </si>
  <si>
    <t xml:space="preserve">L68_17                          </t>
  </si>
  <si>
    <t>13OCT05:07:27:31</t>
  </si>
  <si>
    <t>13OCT05:07:33:56</t>
  </si>
  <si>
    <t xml:space="preserve">L68_18                          </t>
  </si>
  <si>
    <t>13OCT05:07:31:46</t>
  </si>
  <si>
    <t>13OCT05:07:39:51</t>
  </si>
  <si>
    <t xml:space="preserve">L68_19                          </t>
  </si>
  <si>
    <t>13OCT05:07:34:17</t>
  </si>
  <si>
    <t>13OCT05:08:12:16</t>
  </si>
  <si>
    <t xml:space="preserve">L68_20                          </t>
  </si>
  <si>
    <t>13OCT05:07:35:41</t>
  </si>
  <si>
    <t>13OCT05:08:03:12</t>
  </si>
  <si>
    <t xml:space="preserve">L68_21                          </t>
  </si>
  <si>
    <t>13OCT05:07:40:10</t>
  </si>
  <si>
    <t>13OCT05:07:49:30</t>
  </si>
  <si>
    <t xml:space="preserve">L68_22                          </t>
  </si>
  <si>
    <t>13OCT05:07:41:35</t>
  </si>
  <si>
    <t>13OCT05:07:56:50</t>
  </si>
  <si>
    <t xml:space="preserve">L68_23                          </t>
  </si>
  <si>
    <t>13OCT05:07:49:46</t>
  </si>
  <si>
    <t>13OCT05:08:01:05</t>
  </si>
  <si>
    <t xml:space="preserve">L68_24                          </t>
  </si>
  <si>
    <t>13OCT05:07:54:01</t>
  </si>
  <si>
    <t>13OCT05:07:56:20</t>
  </si>
  <si>
    <t xml:space="preserve">L68_25                          </t>
  </si>
  <si>
    <t>13OCT05:07:56:37</t>
  </si>
  <si>
    <t>13OCT05:08:26:02</t>
  </si>
  <si>
    <t xml:space="preserve">L68_26                          </t>
  </si>
  <si>
    <t>13OCT05:07:57:09</t>
  </si>
  <si>
    <t>13OCT05:08:20:12</t>
  </si>
  <si>
    <t xml:space="preserve">L68_27                          </t>
  </si>
  <si>
    <t>13OCT05:08:01:22</t>
  </si>
  <si>
    <t>13OCT05:08:12:29</t>
  </si>
  <si>
    <t xml:space="preserve">L68_28                          </t>
  </si>
  <si>
    <t>13OCT05:08:03:32</t>
  </si>
  <si>
    <t>13OCT05:08:16:19</t>
  </si>
  <si>
    <t xml:space="preserve">L68_29                          </t>
  </si>
  <si>
    <t>13OCT05:08:09:32</t>
  </si>
  <si>
    <t>13OCT05:08:15:09</t>
  </si>
  <si>
    <t xml:space="preserve">L68_30                          </t>
  </si>
  <si>
    <t>13OCT05:08:12:36</t>
  </si>
  <si>
    <t>13OCT05:08:14:14</t>
  </si>
  <si>
    <t xml:space="preserve">L68_31                          </t>
  </si>
  <si>
    <t>13OCT05:08:13:26</t>
  </si>
  <si>
    <t>13OCT05:08:29:54</t>
  </si>
  <si>
    <t xml:space="preserve">L68_32                          </t>
  </si>
  <si>
    <t>13OCT05:08:13:36</t>
  </si>
  <si>
    <t>13OCT05:08:16:41</t>
  </si>
  <si>
    <t xml:space="preserve">L68_33                          </t>
  </si>
  <si>
    <t>13OCT05:08:14:31</t>
  </si>
  <si>
    <t>13OCT05:08:17:07</t>
  </si>
  <si>
    <t xml:space="preserve">L68_34                          </t>
  </si>
  <si>
    <t>13OCT05:08:15:27</t>
  </si>
  <si>
    <t>13OCT05:08:33:45</t>
  </si>
  <si>
    <t xml:space="preserve">L68_35                          </t>
  </si>
  <si>
    <t>13OCT05:08:16:36</t>
  </si>
  <si>
    <t>13OCT05:08:20:15</t>
  </si>
  <si>
    <t xml:space="preserve">L68_36                          </t>
  </si>
  <si>
    <t>13OCT05:08:16:56</t>
  </si>
  <si>
    <t>13OCT05:08:19:23</t>
  </si>
  <si>
    <t xml:space="preserve">L68_37                          </t>
  </si>
  <si>
    <t>13OCT05:08:17:34</t>
  </si>
  <si>
    <t>13OCT05:08:24:16</t>
  </si>
  <si>
    <t xml:space="preserve">L68_38                          </t>
  </si>
  <si>
    <t>13OCT05:08:19:41</t>
  </si>
  <si>
    <t>13OCT05:08:26:17</t>
  </si>
  <si>
    <t xml:space="preserve">L68_39                          </t>
  </si>
  <si>
    <t>13OCT05:08:20:27</t>
  </si>
  <si>
    <t>13OCT05:08:22:33</t>
  </si>
  <si>
    <t xml:space="preserve">L68_40                          </t>
  </si>
  <si>
    <t>13OCT05:08:20:37</t>
  </si>
  <si>
    <t>13OCT05:08:28:23</t>
  </si>
  <si>
    <t xml:space="preserve">L68_41                          </t>
  </si>
  <si>
    <t>13OCT05:08:22:51</t>
  </si>
  <si>
    <t>13OCT05:08:24:04</t>
  </si>
  <si>
    <t xml:space="preserve">L68_42                          </t>
  </si>
  <si>
    <t>13OCT05:08:24:22</t>
  </si>
  <si>
    <t>13OCT05:08:36:33</t>
  </si>
  <si>
    <t xml:space="preserve">L68_43                          </t>
  </si>
  <si>
    <t>13OCT05:08:26:16</t>
  </si>
  <si>
    <t>13OCT05:08:29:21</t>
  </si>
  <si>
    <t xml:space="preserve">L68_44                          </t>
  </si>
  <si>
    <t>13OCT05:08:26:26</t>
  </si>
  <si>
    <t>13OCT05:08:40:25</t>
  </si>
  <si>
    <t xml:space="preserve">L68_45                          </t>
  </si>
  <si>
    <t>13OCT05:08:28:36</t>
  </si>
  <si>
    <t>13OCT05:08:30:04</t>
  </si>
  <si>
    <t xml:space="preserve">L68_46                          </t>
  </si>
  <si>
    <t>13OCT05:08:28:47</t>
  </si>
  <si>
    <t>13OCT05:08:39:19</t>
  </si>
  <si>
    <t xml:space="preserve">L68_47                          </t>
  </si>
  <si>
    <t>13OCT05:08:29:37</t>
  </si>
  <si>
    <t>13OCT05:08:41:35</t>
  </si>
  <si>
    <t xml:space="preserve">L68_48                          </t>
  </si>
  <si>
    <t>13OCT05:08:30:12</t>
  </si>
  <si>
    <t>13OCT05:08:33:16</t>
  </si>
  <si>
    <t xml:space="preserve">L68_49                          </t>
  </si>
  <si>
    <t>13OCT05:08:31:27</t>
  </si>
  <si>
    <t>13OCT05:08:32:35</t>
  </si>
  <si>
    <t xml:space="preserve">L68_50                          </t>
  </si>
  <si>
    <t>13OCT05:08:31:37</t>
  </si>
  <si>
    <t>13OCT05:08:32:25</t>
  </si>
  <si>
    <t xml:space="preserve">L68_51                          </t>
  </si>
  <si>
    <t>13OCT05:08:32:41</t>
  </si>
  <si>
    <t>13OCT05:08:33:40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</si>
</sst>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9.75"/>
      <name val="Arial"/>
      <family val="0"/>
    </font>
    <font>
      <sz val="10.25"/>
      <name val="Arial"/>
      <family val="0"/>
    </font>
    <font>
      <b/>
      <sz val="11"/>
      <name val="Arial"/>
      <family val="0"/>
    </font>
    <font>
      <b/>
      <sz val="9.75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9" fontId="0" fillId="0" borderId="0" xfId="19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65" fontId="0" fillId="0" borderId="0" xfId="15" applyNumberFormat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9" fontId="0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65" formatCode="_(* #,##0_);_(* \(#,##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'Per-machine info'!$D$4</c:f>
              <c:strCache>
                <c:ptCount val="1"/>
                <c:pt idx="0">
                  <c:v>Percentage of Workload completed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'Per-machine info'!$C$5:$C$10</c:f>
              <c:strCache/>
            </c:strRef>
          </c:cat>
          <c:val>
            <c:numRef>
              <c:f>'Per-machine info'!$D$5:$D$10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Runtimes per state (parallel execution)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Sheet1!$H$2:$H$52</c:f>
              <c:strCache/>
            </c:strRef>
          </c:cat>
          <c:val>
            <c:numRef>
              <c:f>Sheet1!$L$2:$L$52</c:f>
              <c:numCache/>
            </c:numRef>
          </c:val>
        </c:ser>
        <c:axId val="19893707"/>
        <c:axId val="44825636"/>
      </c:barChart>
      <c:catAx>
        <c:axId val="19893707"/>
        <c:scaling>
          <c:orientation val="minMax"/>
        </c:scaling>
        <c:axPos val="b"/>
        <c:delete val="1"/>
        <c:majorTickMark val="out"/>
        <c:minorTickMark val="none"/>
        <c:tickLblPos val="nextTo"/>
        <c:crossAx val="44825636"/>
        <c:crosses val="autoZero"/>
        <c:auto val="1"/>
        <c:lblOffset val="100"/>
        <c:noMultiLvlLbl val="0"/>
      </c:cat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9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Census Data - Parallel Run 23 - Execution Profile
(ETL running 1 job at a time on 8 blades, 1 slot/blade)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7825"/>
          <c:w val="0.97475"/>
          <c:h val="0.901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Sheet1!$M$1</c:f>
              <c:strCache>
                <c:ptCount val="1"/>
                <c:pt idx="0">
                  <c:v>relative start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Sheet1!$H$2:$H$52</c:f>
              <c:strCache/>
            </c:strRef>
          </c:cat>
          <c:val>
            <c:numRef>
              <c:f>Sheet1!$M$2:$M$52</c:f>
              <c:numCache/>
            </c:numRef>
          </c:val>
          <c:shape val="box"/>
        </c:ser>
        <c:ser>
          <c:idx val="2"/>
          <c:order val="1"/>
          <c:tx>
            <c:strRef>
              <c:f>Sheet1!$N$1</c:f>
              <c:strCache>
                <c:ptCount val="1"/>
                <c:pt idx="0">
                  <c:v>Relative finish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75000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FFFF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Sheet1!$H$2:$H$52</c:f>
              <c:strCache/>
            </c:strRef>
          </c:cat>
          <c:val>
            <c:numRef>
              <c:f>Sheet1!$N$2:$N$52</c:f>
              <c:numCache/>
            </c:numRef>
          </c:val>
          <c:shape val="box"/>
        </c:ser>
        <c:overlap val="100"/>
        <c:gapDepth val="10"/>
        <c:shape val="box"/>
        <c:axId val="777541"/>
        <c:axId val="6997870"/>
      </c:bar3DChart>
      <c:catAx>
        <c:axId val="77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997870"/>
        <c:crosses val="autoZero"/>
        <c:auto val="1"/>
        <c:lblOffset val="100"/>
        <c:tickLblSkip val="1"/>
        <c:noMultiLvlLbl val="0"/>
      </c:catAx>
      <c:valAx>
        <c:axId val="699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Minutes (showing start time and duration of each job)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775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47474"/>
        </a:gs>
        <a:gs pos="50000">
          <a:srgbClr val="C0C0C0"/>
        </a:gs>
        <a:gs pos="100000">
          <a:srgbClr val="747474"/>
        </a:gs>
      </a:gsLst>
      <a:lin ang="2700000" scaled="1"/>
    </a:gra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19</xdr:row>
      <xdr:rowOff>152400</xdr:rowOff>
    </xdr:from>
    <xdr:to>
      <xdr:col>8</xdr:col>
      <xdr:colOff>142875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723900" y="3228975"/>
        <a:ext cx="58864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4</xdr:row>
      <xdr:rowOff>47625</xdr:rowOff>
    </xdr:from>
    <xdr:to>
      <xdr:col>24</xdr:col>
      <xdr:colOff>542925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0801350" y="695325"/>
        <a:ext cx="52768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447675</xdr:colOff>
      <xdr:row>26</xdr:row>
      <xdr:rowOff>104775</xdr:rowOff>
    </xdr:from>
    <xdr:to>
      <xdr:col>31</xdr:col>
      <xdr:colOff>47625</xdr:colOff>
      <xdr:row>56</xdr:row>
      <xdr:rowOff>114300</xdr:rowOff>
    </xdr:to>
    <xdr:graphicFrame>
      <xdr:nvGraphicFramePr>
        <xdr:cNvPr id="2" name="Chart 3"/>
        <xdr:cNvGraphicFramePr/>
      </xdr:nvGraphicFramePr>
      <xdr:xfrm>
        <a:off x="11715750" y="4314825"/>
        <a:ext cx="81343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O25:Q76" sheet="Sheet1"/>
  </cacheSource>
  <cacheFields count="3">
    <cacheField name="node">
      <sharedItems containsMixedTypes="0" count="6">
        <s v="cnt1855c.unx.sas.com            "/>
        <s v="cnt1855b.unx.sas.com            "/>
        <s v="cnt1855f.unx.sas.com            "/>
        <s v="cnt1855e.unx.sas.com            "/>
        <s v="cnt1855d.unx.sas.com            "/>
        <s v="cnt1855a.unx.sas.com            "/>
      </sharedItems>
    </cacheField>
    <cacheField name="State">
      <sharedItems containsMixedTypes="0" count="51">
        <s v="ca"/>
        <s v="al"/>
        <s v="ar"/>
        <s v="az"/>
        <s v="co"/>
        <s v="ct"/>
        <s v="dc"/>
        <s v="de"/>
        <s v="ny"/>
        <s v="ga"/>
        <s v="hi"/>
        <s v="ia"/>
        <s v="id"/>
        <s v="il"/>
        <s v="tx"/>
        <s v="in"/>
        <s v="ks"/>
        <s v="ky"/>
        <s v="fl"/>
        <s v="la"/>
        <s v="ma"/>
        <s v="md"/>
        <s v="me"/>
        <s v="mi"/>
        <s v="mn"/>
        <s v="mo"/>
        <s v="ms"/>
        <s v="mt"/>
        <s v="nc"/>
        <s v="ne"/>
        <s v="nh"/>
        <s v="nj"/>
        <s v="nm"/>
        <s v="nv"/>
        <s v="oh"/>
        <s v="ok"/>
        <s v="or"/>
        <s v="pa"/>
        <s v="ri"/>
        <s v="sc"/>
        <s v="sd"/>
        <s v="tn"/>
        <s v="ut"/>
        <s v="va"/>
        <s v="vt"/>
        <s v="wa"/>
        <s v="wi"/>
        <s v="wv"/>
        <s v="nd"/>
        <s v="wy"/>
        <s v="ak"/>
      </sharedItems>
    </cacheField>
    <cacheField name="runtime minute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1" firstHeaderRow="2" firstDataRow="2" firstDataCol="1"/>
  <pivotFields count="3">
    <pivotField axis="axisRow" compact="0" outline="0" subtotalTop="0" showAll="0">
      <items count="7">
        <item x="5"/>
        <item x="1"/>
        <item x="0"/>
        <item x="4"/>
        <item x="3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runtime minutes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62" firstHeaderRow="2" firstDataRow="2" firstDataCol="2"/>
  <pivotFields count="3">
    <pivotField axis="axisRow" compact="0" outline="0" subtotalTop="0" showAll="0">
      <items count="7">
        <item x="5"/>
        <item x="1"/>
        <item x="0"/>
        <item x="4"/>
        <item x="3"/>
        <item x="2"/>
        <item t="default"/>
      </items>
    </pivotField>
    <pivotField axis="axisRow" compact="0" outline="0" subtotalTop="0" showAll="0">
      <items count="52">
        <item x="50"/>
        <item x="1"/>
        <item x="2"/>
        <item x="3"/>
        <item x="0"/>
        <item x="4"/>
        <item x="5"/>
        <item x="6"/>
        <item x="7"/>
        <item x="1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48"/>
        <item x="29"/>
        <item x="30"/>
        <item x="31"/>
        <item x="32"/>
        <item x="33"/>
        <item x="8"/>
        <item x="34"/>
        <item x="35"/>
        <item x="36"/>
        <item x="37"/>
        <item x="38"/>
        <item x="39"/>
        <item x="40"/>
        <item x="41"/>
        <item x="14"/>
        <item x="42"/>
        <item x="43"/>
        <item x="44"/>
        <item x="45"/>
        <item x="46"/>
        <item x="47"/>
        <item x="49"/>
        <item t="default"/>
      </items>
    </pivotField>
    <pivotField dataField="1" compact="0" outline="0" subtotalTop="0" showAll="0"/>
  </pivotFields>
  <rowFields count="2">
    <field x="0"/>
    <field x="1"/>
  </rowFields>
  <rowItems count="58">
    <i>
      <x/>
      <x v="6"/>
    </i>
    <i r="1">
      <x v="12"/>
    </i>
    <i r="1">
      <x v="18"/>
    </i>
    <i r="1">
      <x v="20"/>
    </i>
    <i r="1">
      <x v="25"/>
    </i>
    <i r="1">
      <x v="29"/>
    </i>
    <i r="1">
      <x v="30"/>
    </i>
    <i r="1">
      <x v="31"/>
    </i>
    <i r="1">
      <x v="33"/>
    </i>
    <i r="1">
      <x v="36"/>
    </i>
    <i r="1">
      <x v="41"/>
    </i>
    <i r="1">
      <x v="44"/>
    </i>
    <i r="1">
      <x v="46"/>
    </i>
    <i r="1">
      <x v="47"/>
    </i>
    <i r="1">
      <x v="49"/>
    </i>
    <i t="default">
      <x/>
    </i>
    <i>
      <x v="1"/>
      <x v="1"/>
    </i>
    <i r="1">
      <x v="8"/>
    </i>
    <i r="1">
      <x v="13"/>
    </i>
    <i r="1">
      <x v="15"/>
    </i>
    <i r="1">
      <x v="17"/>
    </i>
    <i r="1">
      <x v="23"/>
    </i>
    <i r="1">
      <x v="24"/>
    </i>
    <i r="1">
      <x v="35"/>
    </i>
    <i r="1">
      <x v="38"/>
    </i>
    <i t="default">
      <x v="1"/>
    </i>
    <i>
      <x v="2"/>
      <x v="4"/>
    </i>
    <i r="1">
      <x v="7"/>
    </i>
    <i r="1">
      <x v="14"/>
    </i>
    <i r="1">
      <x v="39"/>
    </i>
    <i r="1">
      <x v="40"/>
    </i>
    <i r="1">
      <x v="50"/>
    </i>
    <i t="default">
      <x v="2"/>
    </i>
    <i>
      <x v="3"/>
      <x v="5"/>
    </i>
    <i r="1">
      <x v="9"/>
    </i>
    <i r="1">
      <x v="11"/>
    </i>
    <i r="1">
      <x v="43"/>
    </i>
    <i t="default">
      <x v="3"/>
    </i>
    <i>
      <x v="4"/>
      <x/>
    </i>
    <i r="1">
      <x v="3"/>
    </i>
    <i r="1">
      <x v="10"/>
    </i>
    <i r="1">
      <x v="19"/>
    </i>
    <i r="1">
      <x v="26"/>
    </i>
    <i r="1">
      <x v="27"/>
    </i>
    <i r="1">
      <x v="28"/>
    </i>
    <i r="1">
      <x v="32"/>
    </i>
    <i r="1">
      <x v="37"/>
    </i>
    <i r="1">
      <x v="42"/>
    </i>
    <i r="1">
      <x v="45"/>
    </i>
    <i t="default">
      <x v="4"/>
    </i>
    <i>
      <x v="5"/>
      <x v="2"/>
    </i>
    <i r="1">
      <x v="16"/>
    </i>
    <i r="1">
      <x v="21"/>
    </i>
    <i r="1">
      <x v="22"/>
    </i>
    <i r="1">
      <x v="34"/>
    </i>
    <i r="1">
      <x v="48"/>
    </i>
    <i t="default">
      <x v="5"/>
    </i>
    <i t="grand">
      <x/>
    </i>
  </rowItems>
  <colItems count="1">
    <i/>
  </colItems>
  <dataFields count="1">
    <dataField name="Sum of runtime minutes" fld="2" baseField="0" baseItem="0" numFmtId="165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6" sqref="A6"/>
    </sheetView>
  </sheetViews>
  <sheetFormatPr defaultColWidth="9.140625" defaultRowHeight="12.75"/>
  <cols>
    <col min="1" max="1" width="27.28125" style="0" bestFit="1" customWidth="1"/>
    <col min="2" max="2" width="12.00390625" style="0" bestFit="1" customWidth="1"/>
    <col min="3" max="3" width="12.00390625" style="0" customWidth="1"/>
  </cols>
  <sheetData>
    <row r="3" spans="1:3" ht="12.75">
      <c r="A3" s="5" t="s">
        <v>121</v>
      </c>
      <c r="B3" s="8"/>
      <c r="C3" s="12"/>
    </row>
    <row r="4" spans="1:4" ht="12.75">
      <c r="A4" s="5" t="s">
        <v>115</v>
      </c>
      <c r="B4" s="8" t="s">
        <v>122</v>
      </c>
      <c r="C4" s="12" t="s">
        <v>124</v>
      </c>
      <c r="D4" t="s">
        <v>123</v>
      </c>
    </row>
    <row r="5" spans="1:4" ht="12.75">
      <c r="A5" s="2" t="s">
        <v>109</v>
      </c>
      <c r="B5" s="9">
        <v>142.73333333333335</v>
      </c>
      <c r="C5" s="13" t="str">
        <f aca="true" t="shared" si="0" ref="C5:C10">MID(A5,1,8)</f>
        <v>cnt1855a</v>
      </c>
      <c r="D5" s="1">
        <f>GETPIVOTDATA("runtime minutes",$A$3,"node","cnt1855a.unx.sas.com            ")/GETPIVOTDATA("runtime minutes",$A$3)</f>
        <v>0.1467896198279113</v>
      </c>
    </row>
    <row r="6" spans="1:4" ht="12.75">
      <c r="A6" s="6" t="s">
        <v>13</v>
      </c>
      <c r="B6" s="10">
        <v>166.91666666666669</v>
      </c>
      <c r="C6" s="13" t="str">
        <f t="shared" si="0"/>
        <v>cnt1855b</v>
      </c>
      <c r="D6" s="1">
        <f>GETPIVOTDATA("runtime minutes",$A$3,"node","cnt1855b.unx.sas.com            ")/GETPIVOTDATA("runtime minutes",$A$3)</f>
        <v>0.171660210483014</v>
      </c>
    </row>
    <row r="7" spans="1:4" ht="12.75">
      <c r="A7" s="6" t="s">
        <v>8</v>
      </c>
      <c r="B7" s="10">
        <v>166.56666666666666</v>
      </c>
      <c r="C7" s="13" t="str">
        <f t="shared" si="0"/>
        <v>cnt1855c</v>
      </c>
      <c r="D7" s="1">
        <f>GETPIVOTDATA("runtime minutes",$A$3,"node","cnt1855c.unx.sas.com            ")/GETPIVOTDATA("runtime minutes",$A$3)</f>
        <v>0.171300263960783</v>
      </c>
    </row>
    <row r="8" spans="1:4" ht="12.75">
      <c r="A8" s="6" t="s">
        <v>22</v>
      </c>
      <c r="B8" s="10">
        <v>168.56666666666666</v>
      </c>
      <c r="C8" s="13" t="str">
        <f t="shared" si="0"/>
        <v>cnt1855d</v>
      </c>
      <c r="D8" s="1">
        <f>GETPIVOTDATA("runtime minutes",$A$3,"node","cnt1855d.unx.sas.com            ")/GETPIVOTDATA("runtime minutes",$A$3)</f>
        <v>0.17335710123067433</v>
      </c>
    </row>
    <row r="9" spans="1:4" ht="12.75">
      <c r="A9" s="6" t="s">
        <v>0</v>
      </c>
      <c r="B9" s="10">
        <v>154.91666666666666</v>
      </c>
      <c r="C9" s="13" t="str">
        <f t="shared" si="0"/>
        <v>cnt1855e</v>
      </c>
      <c r="D9" s="1">
        <f>GETPIVOTDATA("runtime minutes",$A$3,"node","cnt1855e.unx.sas.com            ")/GETPIVOTDATA("runtime minutes",$A$3)</f>
        <v>0.15931918686366597</v>
      </c>
    </row>
    <row r="10" spans="1:4" ht="12.75">
      <c r="A10" s="6" t="s">
        <v>29</v>
      </c>
      <c r="B10" s="10">
        <v>172.66666666666666</v>
      </c>
      <c r="C10" s="13" t="str">
        <f t="shared" si="0"/>
        <v>cnt1855f</v>
      </c>
      <c r="D10" s="1">
        <f>GETPIVOTDATA("runtime minutes",$A$3,"node","cnt1855f.unx.sas.com            ")/GETPIVOTDATA("runtime minutes",$A$3)</f>
        <v>0.17757361763395155</v>
      </c>
    </row>
    <row r="11" spans="1:4" ht="12.75">
      <c r="A11" s="7" t="s">
        <v>120</v>
      </c>
      <c r="B11" s="11">
        <v>972.3666666666666</v>
      </c>
      <c r="C11" s="13" t="str">
        <f>A11</f>
        <v>Grand Total</v>
      </c>
      <c r="D11" s="1">
        <f>SUM(D5:D10)</f>
        <v>1.0000000000000002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62"/>
  <sheetViews>
    <sheetView workbookViewId="0" topLeftCell="A1">
      <selection activeCell="A20" sqref="A20"/>
    </sheetView>
  </sheetViews>
  <sheetFormatPr defaultColWidth="9.140625" defaultRowHeight="12.75"/>
  <cols>
    <col min="1" max="1" width="27.28125" style="0" bestFit="1" customWidth="1"/>
    <col min="2" max="2" width="7.8515625" style="0" customWidth="1"/>
    <col min="3" max="3" width="5.140625" style="15" bestFit="1" customWidth="1"/>
    <col min="4" max="52" width="7.8515625" style="0" customWidth="1"/>
    <col min="53" max="53" width="10.57421875" style="0" bestFit="1" customWidth="1"/>
  </cols>
  <sheetData>
    <row r="3" spans="1:3" ht="12.75">
      <c r="A3" s="5" t="s">
        <v>121</v>
      </c>
      <c r="B3" s="3"/>
      <c r="C3" s="16"/>
    </row>
    <row r="4" spans="1:3" ht="12.75">
      <c r="A4" s="5" t="s">
        <v>115</v>
      </c>
      <c r="B4" s="5" t="s">
        <v>108</v>
      </c>
      <c r="C4" s="8" t="s">
        <v>122</v>
      </c>
    </row>
    <row r="5" spans="1:3" ht="12.75">
      <c r="A5" s="2" t="s">
        <v>109</v>
      </c>
      <c r="B5" s="2" t="s">
        <v>15</v>
      </c>
      <c r="C5" s="16">
        <v>11.633333333333333</v>
      </c>
    </row>
    <row r="6" spans="1:3" ht="12.75">
      <c r="A6" s="4"/>
      <c r="B6" s="6" t="s">
        <v>28</v>
      </c>
      <c r="C6" s="17">
        <v>10.833333333333334</v>
      </c>
    </row>
    <row r="7" spans="1:3" ht="12.75">
      <c r="A7" s="4"/>
      <c r="B7" s="6" t="s">
        <v>45</v>
      </c>
      <c r="C7" s="17">
        <v>13.9</v>
      </c>
    </row>
    <row r="8" spans="1:3" ht="12.75">
      <c r="A8" s="4"/>
      <c r="B8" s="6" t="s">
        <v>49</v>
      </c>
      <c r="C8" s="17">
        <v>17.216666666666665</v>
      </c>
    </row>
    <row r="9" spans="1:3" ht="12.75">
      <c r="A9" s="4"/>
      <c r="B9" s="6" t="s">
        <v>59</v>
      </c>
      <c r="C9" s="17">
        <v>8</v>
      </c>
    </row>
    <row r="10" spans="1:3" ht="12.75">
      <c r="A10" s="4"/>
      <c r="B10" s="6" t="s">
        <v>65</v>
      </c>
      <c r="C10" s="17">
        <v>4.2</v>
      </c>
    </row>
    <row r="11" spans="1:3" ht="12.75">
      <c r="A11" s="4"/>
      <c r="B11" s="6" t="s">
        <v>67</v>
      </c>
      <c r="C11" s="17">
        <v>2.8666666666666667</v>
      </c>
    </row>
    <row r="12" spans="1:3" ht="12.75">
      <c r="A12" s="4"/>
      <c r="B12" s="6" t="s">
        <v>69</v>
      </c>
      <c r="C12" s="17">
        <v>29.783333333333335</v>
      </c>
    </row>
    <row r="13" spans="1:3" ht="12.75">
      <c r="A13" s="4"/>
      <c r="B13" s="6" t="s">
        <v>73</v>
      </c>
      <c r="C13" s="17">
        <v>3.4166666666666665</v>
      </c>
    </row>
    <row r="14" spans="1:3" ht="12.75">
      <c r="A14" s="4"/>
      <c r="B14" s="6" t="s">
        <v>77</v>
      </c>
      <c r="C14" s="17">
        <v>13.1</v>
      </c>
    </row>
    <row r="15" spans="1:3" ht="12.75">
      <c r="A15" s="4"/>
      <c r="B15" s="6" t="s">
        <v>87</v>
      </c>
      <c r="C15" s="17">
        <v>1.4</v>
      </c>
    </row>
    <row r="16" spans="1:3" ht="12.75">
      <c r="A16" s="4"/>
      <c r="B16" s="6" t="s">
        <v>91</v>
      </c>
      <c r="C16" s="17">
        <v>6.683333333333334</v>
      </c>
    </row>
    <row r="17" spans="1:3" ht="12.75">
      <c r="A17" s="4"/>
      <c r="B17" s="6" t="s">
        <v>95</v>
      </c>
      <c r="C17" s="17">
        <v>1.6833333333333333</v>
      </c>
    </row>
    <row r="18" spans="1:3" ht="12.75">
      <c r="A18" s="4"/>
      <c r="B18" s="6" t="s">
        <v>97</v>
      </c>
      <c r="C18" s="17">
        <v>12.516666666666667</v>
      </c>
    </row>
    <row r="19" spans="1:3" ht="12.75">
      <c r="A19" s="4"/>
      <c r="B19" s="6" t="s">
        <v>101</v>
      </c>
      <c r="C19" s="17">
        <v>5.5</v>
      </c>
    </row>
    <row r="20" spans="1:3" ht="12.75">
      <c r="A20" s="2" t="s">
        <v>125</v>
      </c>
      <c r="B20" s="3"/>
      <c r="C20" s="16">
        <v>142.73333333333335</v>
      </c>
    </row>
    <row r="21" spans="1:3" ht="12.75">
      <c r="A21" s="2" t="s">
        <v>13</v>
      </c>
      <c r="B21" s="2" t="s">
        <v>5</v>
      </c>
      <c r="C21" s="16">
        <v>10.55</v>
      </c>
    </row>
    <row r="22" spans="1:3" ht="12.75">
      <c r="A22" s="4"/>
      <c r="B22" s="6" t="s">
        <v>19</v>
      </c>
      <c r="C22" s="17">
        <v>1.3</v>
      </c>
    </row>
    <row r="23" spans="1:3" ht="12.75">
      <c r="A23" s="4"/>
      <c r="B23" s="6" t="s">
        <v>31</v>
      </c>
      <c r="C23" s="17">
        <v>3.0833333333333335</v>
      </c>
    </row>
    <row r="24" spans="1:3" ht="12.75">
      <c r="A24" s="4"/>
      <c r="B24" s="6" t="s">
        <v>37</v>
      </c>
      <c r="C24" s="17">
        <v>19.4</v>
      </c>
    </row>
    <row r="25" spans="1:3" ht="12.75">
      <c r="A25" s="4"/>
      <c r="B25" s="6" t="s">
        <v>41</v>
      </c>
      <c r="C25" s="17">
        <v>12.333333333333334</v>
      </c>
    </row>
    <row r="26" spans="1:3" ht="12.75">
      <c r="A26" s="4"/>
      <c r="B26" s="6" t="s">
        <v>55</v>
      </c>
      <c r="C26" s="17">
        <v>15.466666666666667</v>
      </c>
    </row>
    <row r="27" spans="1:3" ht="12.75">
      <c r="A27" s="4"/>
      <c r="B27" s="6" t="s">
        <v>57</v>
      </c>
      <c r="C27" s="17">
        <v>18.183333333333334</v>
      </c>
    </row>
    <row r="28" spans="1:3" ht="12.75">
      <c r="A28" s="4"/>
      <c r="B28" s="6" t="s">
        <v>75</v>
      </c>
      <c r="C28" s="17">
        <v>41.8</v>
      </c>
    </row>
    <row r="29" spans="1:3" ht="12.75">
      <c r="A29" s="4"/>
      <c r="B29" s="6" t="s">
        <v>81</v>
      </c>
      <c r="C29" s="17">
        <v>44.8</v>
      </c>
    </row>
    <row r="30" spans="1:3" ht="12.75">
      <c r="A30" s="2" t="s">
        <v>126</v>
      </c>
      <c r="B30" s="3"/>
      <c r="C30" s="16">
        <v>166.91666666666669</v>
      </c>
    </row>
    <row r="31" spans="1:3" ht="12.75">
      <c r="A31" s="2" t="s">
        <v>8</v>
      </c>
      <c r="B31" s="2" t="s">
        <v>3</v>
      </c>
      <c r="C31" s="16">
        <v>100.36666666666666</v>
      </c>
    </row>
    <row r="32" spans="1:3" ht="12.75">
      <c r="A32" s="4"/>
      <c r="B32" s="6" t="s">
        <v>17</v>
      </c>
      <c r="C32" s="17">
        <v>2.0166666666666666</v>
      </c>
    </row>
    <row r="33" spans="1:3" ht="12.75">
      <c r="A33" s="4"/>
      <c r="B33" s="6" t="s">
        <v>33</v>
      </c>
      <c r="C33" s="17">
        <v>46.61666666666667</v>
      </c>
    </row>
    <row r="34" spans="1:3" ht="12.75">
      <c r="A34" s="4"/>
      <c r="B34" s="6" t="s">
        <v>83</v>
      </c>
      <c r="C34" s="17">
        <v>2.433333333333333</v>
      </c>
    </row>
    <row r="35" spans="1:3" ht="12.75">
      <c r="A35" s="4"/>
      <c r="B35" s="6" t="s">
        <v>85</v>
      </c>
      <c r="C35" s="17">
        <v>13.6</v>
      </c>
    </row>
    <row r="36" spans="1:3" ht="12.75">
      <c r="A36" s="4"/>
      <c r="B36" s="6" t="s">
        <v>105</v>
      </c>
      <c r="C36" s="17">
        <v>1.5333333333333334</v>
      </c>
    </row>
    <row r="37" spans="1:3" ht="12.75">
      <c r="A37" s="2" t="s">
        <v>127</v>
      </c>
      <c r="B37" s="3"/>
      <c r="C37" s="16">
        <v>166.56666666666666</v>
      </c>
    </row>
    <row r="38" spans="1:3" ht="12.75">
      <c r="A38" s="2" t="s">
        <v>22</v>
      </c>
      <c r="B38" s="2" t="s">
        <v>12</v>
      </c>
      <c r="C38" s="16">
        <v>10.516666666666667</v>
      </c>
    </row>
    <row r="39" spans="1:3" ht="12.75">
      <c r="A39" s="4"/>
      <c r="B39" s="6" t="s">
        <v>43</v>
      </c>
      <c r="C39" s="17">
        <v>72.16666666666667</v>
      </c>
    </row>
    <row r="40" spans="1:3" ht="12.75">
      <c r="A40" s="4"/>
      <c r="B40" s="6" t="s">
        <v>26</v>
      </c>
      <c r="C40" s="17">
        <v>2.05</v>
      </c>
    </row>
    <row r="41" spans="1:3" ht="12.75">
      <c r="A41" s="4"/>
      <c r="B41" s="6" t="s">
        <v>35</v>
      </c>
      <c r="C41" s="17">
        <v>83.83333333333333</v>
      </c>
    </row>
    <row r="42" spans="1:3" ht="12.75">
      <c r="A42" s="2" t="s">
        <v>128</v>
      </c>
      <c r="B42" s="3"/>
      <c r="C42" s="16">
        <v>168.56666666666666</v>
      </c>
    </row>
    <row r="43" spans="1:3" ht="12.75">
      <c r="A43" s="2" t="s">
        <v>0</v>
      </c>
      <c r="B43" s="2" t="s">
        <v>107</v>
      </c>
      <c r="C43" s="16">
        <v>3.033333333333333</v>
      </c>
    </row>
    <row r="44" spans="1:3" ht="12.75">
      <c r="A44" s="4"/>
      <c r="B44" s="6" t="s">
        <v>10</v>
      </c>
      <c r="C44" s="17">
        <v>13.5</v>
      </c>
    </row>
    <row r="45" spans="1:3" ht="12.75">
      <c r="A45" s="4"/>
      <c r="B45" s="6" t="s">
        <v>24</v>
      </c>
      <c r="C45" s="17">
        <v>26.516666666666666</v>
      </c>
    </row>
    <row r="46" spans="1:3" ht="12.75">
      <c r="A46" s="4"/>
      <c r="B46" s="6" t="s">
        <v>47</v>
      </c>
      <c r="C46" s="17">
        <v>23.166666666666668</v>
      </c>
    </row>
    <row r="47" spans="1:3" ht="12.75">
      <c r="A47" s="4"/>
      <c r="B47" s="6" t="s">
        <v>61</v>
      </c>
      <c r="C47" s="17">
        <v>1.8166666666666667</v>
      </c>
    </row>
    <row r="48" spans="1:3" ht="12.75">
      <c r="A48" s="4"/>
      <c r="B48" s="6" t="s">
        <v>63</v>
      </c>
      <c r="C48" s="17">
        <v>26.716666666666665</v>
      </c>
    </row>
    <row r="49" spans="1:3" ht="12.75">
      <c r="A49" s="4"/>
      <c r="B49" s="6" t="s">
        <v>103</v>
      </c>
      <c r="C49" s="17">
        <v>1.6333333333333333</v>
      </c>
    </row>
    <row r="50" spans="1:3" ht="12.75">
      <c r="A50" s="4"/>
      <c r="B50" s="6" t="s">
        <v>71</v>
      </c>
      <c r="C50" s="17">
        <v>5.366666666666666</v>
      </c>
    </row>
    <row r="51" spans="1:3" ht="12.75">
      <c r="A51" s="4"/>
      <c r="B51" s="6" t="s">
        <v>79</v>
      </c>
      <c r="C51" s="17">
        <v>12.583333333333334</v>
      </c>
    </row>
    <row r="52" spans="1:3" ht="12.75">
      <c r="A52" s="4"/>
      <c r="B52" s="6" t="s">
        <v>89</v>
      </c>
      <c r="C52" s="17">
        <v>17.8</v>
      </c>
    </row>
    <row r="53" spans="1:3" ht="12.75">
      <c r="A53" s="4"/>
      <c r="B53" s="6" t="s">
        <v>93</v>
      </c>
      <c r="C53" s="17">
        <v>22.783333333333335</v>
      </c>
    </row>
    <row r="54" spans="1:3" ht="12.75">
      <c r="A54" s="2" t="s">
        <v>129</v>
      </c>
      <c r="B54" s="3"/>
      <c r="C54" s="16">
        <v>154.91666666666666</v>
      </c>
    </row>
    <row r="55" spans="1:3" ht="12.75">
      <c r="A55" s="2" t="s">
        <v>29</v>
      </c>
      <c r="B55" s="2" t="s">
        <v>7</v>
      </c>
      <c r="C55" s="16">
        <v>7.766666666666667</v>
      </c>
    </row>
    <row r="56" spans="1:3" ht="12.75">
      <c r="A56" s="4"/>
      <c r="B56" s="6" t="s">
        <v>39</v>
      </c>
      <c r="C56" s="17">
        <v>9.083333333333334</v>
      </c>
    </row>
    <row r="57" spans="1:3" ht="12.75">
      <c r="A57" s="4"/>
      <c r="B57" s="6" t="s">
        <v>51</v>
      </c>
      <c r="C57" s="17">
        <v>4.633333333333334</v>
      </c>
    </row>
    <row r="58" spans="1:3" ht="12.75">
      <c r="A58" s="4"/>
      <c r="B58" s="6" t="s">
        <v>53</v>
      </c>
      <c r="C58" s="17">
        <v>41.85</v>
      </c>
    </row>
    <row r="59" spans="1:3" ht="12.75">
      <c r="A59" s="4"/>
      <c r="B59" s="6" t="s">
        <v>21</v>
      </c>
      <c r="C59" s="17">
        <v>87.66666666666667</v>
      </c>
    </row>
    <row r="60" spans="1:3" ht="12.75">
      <c r="A60" s="4"/>
      <c r="B60" s="6" t="s">
        <v>99</v>
      </c>
      <c r="C60" s="17">
        <v>21.666666666666668</v>
      </c>
    </row>
    <row r="61" spans="1:3" ht="12.75">
      <c r="A61" s="2" t="s">
        <v>130</v>
      </c>
      <c r="B61" s="3"/>
      <c r="C61" s="16">
        <v>172.66666666666666</v>
      </c>
    </row>
    <row r="62" spans="1:3" ht="12.75">
      <c r="A62" s="7" t="s">
        <v>120</v>
      </c>
      <c r="B62" s="14"/>
      <c r="C62" s="18">
        <v>972.3666666666667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21.7109375" style="0" customWidth="1"/>
  </cols>
  <sheetData>
    <row r="1" spans="1:16" ht="12.75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G1" t="s">
        <v>119</v>
      </c>
      <c r="H1" t="s">
        <v>108</v>
      </c>
      <c r="I1" t="s">
        <v>110</v>
      </c>
      <c r="J1" t="s">
        <v>111</v>
      </c>
      <c r="K1" t="s">
        <v>112</v>
      </c>
      <c r="L1" t="s">
        <v>113</v>
      </c>
      <c r="M1" t="s">
        <v>131</v>
      </c>
      <c r="N1" s="19" t="s">
        <v>132</v>
      </c>
      <c r="O1" t="s">
        <v>287</v>
      </c>
      <c r="P1" t="s">
        <v>288</v>
      </c>
    </row>
    <row r="2" spans="1:17" ht="12.75">
      <c r="A2" t="s">
        <v>185</v>
      </c>
      <c r="B2" t="s">
        <v>13</v>
      </c>
      <c r="C2" t="s">
        <v>285</v>
      </c>
      <c r="D2" t="s">
        <v>286</v>
      </c>
      <c r="E2" t="s">
        <v>1</v>
      </c>
      <c r="F2">
        <v>0</v>
      </c>
      <c r="G2" t="s">
        <v>106</v>
      </c>
      <c r="H2" t="s">
        <v>107</v>
      </c>
      <c r="I2">
        <f aca="true" t="shared" si="0" ref="I2:I33">MID(C2,1,2)*60*60*24+MID(C2,9,2)*60*60+MID(C2,12,2)*60+MID(C2,15,2)</f>
        <v>1394107</v>
      </c>
      <c r="J2">
        <f aca="true" t="shared" si="1" ref="J2:J33">MID(D2,1,2)*60*60*24+MID(D2,9,2)*60*60+MID(D2,12,2)*60+MID(D2,15,2)</f>
        <v>1394167</v>
      </c>
      <c r="K2">
        <f aca="true" t="shared" si="2" ref="K2:K33">J2-I2</f>
        <v>60</v>
      </c>
      <c r="L2">
        <f aca="true" t="shared" si="3" ref="L2:L33">K2/60</f>
        <v>1</v>
      </c>
      <c r="M2">
        <f aca="true" t="shared" si="4" ref="M2:M33">(I2-$I$54)/60</f>
        <v>294.73333333333335</v>
      </c>
      <c r="N2">
        <f aca="true" t="shared" si="5" ref="N2:N33">K2/60</f>
        <v>1</v>
      </c>
      <c r="P2">
        <v>1.0166666666666666</v>
      </c>
      <c r="Q2" s="1">
        <f>L2/P2</f>
        <v>0.9836065573770493</v>
      </c>
    </row>
    <row r="3" spans="1:17" ht="12.75">
      <c r="A3" t="s">
        <v>136</v>
      </c>
      <c r="B3" t="s">
        <v>0</v>
      </c>
      <c r="C3" t="s">
        <v>188</v>
      </c>
      <c r="D3" t="s">
        <v>189</v>
      </c>
      <c r="E3" t="s">
        <v>1</v>
      </c>
      <c r="F3">
        <v>0</v>
      </c>
      <c r="G3" t="s">
        <v>4</v>
      </c>
      <c r="H3" t="s">
        <v>5</v>
      </c>
      <c r="I3">
        <f t="shared" si="0"/>
        <v>1376434</v>
      </c>
      <c r="J3">
        <f t="shared" si="1"/>
        <v>1376900</v>
      </c>
      <c r="K3">
        <f t="shared" si="2"/>
        <v>466</v>
      </c>
      <c r="L3">
        <f t="shared" si="3"/>
        <v>7.766666666666667</v>
      </c>
      <c r="M3">
        <f t="shared" si="4"/>
        <v>0.18333333333333332</v>
      </c>
      <c r="N3">
        <f t="shared" si="5"/>
        <v>7.766666666666667</v>
      </c>
      <c r="P3">
        <v>7.683333333333334</v>
      </c>
      <c r="Q3" s="1">
        <f aca="true" t="shared" si="6" ref="Q3:Q52">L3/P3</f>
        <v>1.0108459869848156</v>
      </c>
    </row>
    <row r="4" spans="1:17" ht="12.75">
      <c r="A4" t="s">
        <v>137</v>
      </c>
      <c r="B4" t="s">
        <v>13</v>
      </c>
      <c r="C4" t="s">
        <v>190</v>
      </c>
      <c r="D4" t="s">
        <v>191</v>
      </c>
      <c r="E4" t="s">
        <v>1</v>
      </c>
      <c r="F4">
        <v>0</v>
      </c>
      <c r="G4" t="s">
        <v>6</v>
      </c>
      <c r="H4" t="s">
        <v>7</v>
      </c>
      <c r="I4">
        <f t="shared" si="0"/>
        <v>1376914</v>
      </c>
      <c r="J4">
        <f t="shared" si="1"/>
        <v>1377146</v>
      </c>
      <c r="K4">
        <f t="shared" si="2"/>
        <v>232</v>
      </c>
      <c r="L4">
        <f t="shared" si="3"/>
        <v>3.8666666666666667</v>
      </c>
      <c r="M4">
        <f t="shared" si="4"/>
        <v>8.183333333333334</v>
      </c>
      <c r="N4">
        <f t="shared" si="5"/>
        <v>3.8666666666666667</v>
      </c>
      <c r="P4">
        <v>4.466666666666667</v>
      </c>
      <c r="Q4" s="1">
        <f t="shared" si="6"/>
        <v>0.8656716417910447</v>
      </c>
    </row>
    <row r="5" spans="1:17" ht="12.75">
      <c r="A5" t="s">
        <v>138</v>
      </c>
      <c r="B5" t="s">
        <v>22</v>
      </c>
      <c r="C5" t="s">
        <v>192</v>
      </c>
      <c r="D5" t="s">
        <v>193</v>
      </c>
      <c r="E5" t="s">
        <v>1</v>
      </c>
      <c r="F5">
        <v>0</v>
      </c>
      <c r="G5" t="s">
        <v>9</v>
      </c>
      <c r="H5" t="s">
        <v>10</v>
      </c>
      <c r="I5">
        <f t="shared" si="0"/>
        <v>1377159</v>
      </c>
      <c r="J5">
        <f t="shared" si="1"/>
        <v>1377533</v>
      </c>
      <c r="K5">
        <f t="shared" si="2"/>
        <v>374</v>
      </c>
      <c r="L5">
        <f t="shared" si="3"/>
        <v>6.233333333333333</v>
      </c>
      <c r="M5">
        <f t="shared" si="4"/>
        <v>12.266666666666667</v>
      </c>
      <c r="N5">
        <f t="shared" si="5"/>
        <v>6.233333333333333</v>
      </c>
      <c r="P5">
        <v>6.866666666666666</v>
      </c>
      <c r="Q5" s="1">
        <f t="shared" si="6"/>
        <v>0.9077669902912622</v>
      </c>
    </row>
    <row r="6" spans="1:17" ht="12.75">
      <c r="A6" t="s">
        <v>135</v>
      </c>
      <c r="B6" t="s">
        <v>8</v>
      </c>
      <c r="C6" t="s">
        <v>186</v>
      </c>
      <c r="D6" t="s">
        <v>187</v>
      </c>
      <c r="E6" t="s">
        <v>1</v>
      </c>
      <c r="F6">
        <v>0</v>
      </c>
      <c r="G6" t="s">
        <v>2</v>
      </c>
      <c r="H6" t="s">
        <v>3</v>
      </c>
      <c r="I6">
        <f t="shared" si="0"/>
        <v>1376423</v>
      </c>
      <c r="J6">
        <f t="shared" si="1"/>
        <v>1380663</v>
      </c>
      <c r="K6">
        <f t="shared" si="2"/>
        <v>4240</v>
      </c>
      <c r="L6">
        <f t="shared" si="3"/>
        <v>70.66666666666667</v>
      </c>
      <c r="M6">
        <f t="shared" si="4"/>
        <v>0</v>
      </c>
      <c r="N6">
        <f t="shared" si="5"/>
        <v>70.66666666666667</v>
      </c>
      <c r="P6">
        <v>71.03333333333333</v>
      </c>
      <c r="Q6" s="1">
        <f t="shared" si="6"/>
        <v>0.994838104176443</v>
      </c>
    </row>
    <row r="7" spans="1:17" ht="12.75">
      <c r="A7" t="s">
        <v>139</v>
      </c>
      <c r="B7" t="s">
        <v>29</v>
      </c>
      <c r="C7" t="s">
        <v>194</v>
      </c>
      <c r="D7" t="s">
        <v>195</v>
      </c>
      <c r="E7" t="s">
        <v>1</v>
      </c>
      <c r="F7">
        <v>0</v>
      </c>
      <c r="G7" t="s">
        <v>11</v>
      </c>
      <c r="H7" t="s">
        <v>12</v>
      </c>
      <c r="I7">
        <f t="shared" si="0"/>
        <v>1377543</v>
      </c>
      <c r="J7">
        <f t="shared" si="1"/>
        <v>1377955</v>
      </c>
      <c r="K7">
        <f t="shared" si="2"/>
        <v>412</v>
      </c>
      <c r="L7">
        <f t="shared" si="3"/>
        <v>6.866666666666666</v>
      </c>
      <c r="M7">
        <f t="shared" si="4"/>
        <v>18.666666666666668</v>
      </c>
      <c r="N7">
        <f t="shared" si="5"/>
        <v>6.866666666666666</v>
      </c>
      <c r="P7">
        <v>7.116666666666666</v>
      </c>
      <c r="Q7" s="1">
        <f t="shared" si="6"/>
        <v>0.9648711943793911</v>
      </c>
    </row>
    <row r="8" spans="1:17" ht="12.75">
      <c r="A8" t="s">
        <v>140</v>
      </c>
      <c r="B8" t="s">
        <v>0</v>
      </c>
      <c r="C8" t="s">
        <v>196</v>
      </c>
      <c r="D8" t="s">
        <v>197</v>
      </c>
      <c r="E8" t="s">
        <v>1</v>
      </c>
      <c r="F8">
        <v>0</v>
      </c>
      <c r="G8" t="s">
        <v>14</v>
      </c>
      <c r="H8" t="s">
        <v>15</v>
      </c>
      <c r="I8">
        <f t="shared" si="0"/>
        <v>1377969</v>
      </c>
      <c r="J8">
        <f t="shared" si="1"/>
        <v>1378408</v>
      </c>
      <c r="K8">
        <f t="shared" si="2"/>
        <v>439</v>
      </c>
      <c r="L8">
        <f t="shared" si="3"/>
        <v>7.316666666666666</v>
      </c>
      <c r="M8">
        <f t="shared" si="4"/>
        <v>25.766666666666666</v>
      </c>
      <c r="N8">
        <f t="shared" si="5"/>
        <v>7.316666666666666</v>
      </c>
      <c r="P8">
        <v>6.816666666666666</v>
      </c>
      <c r="Q8" s="1">
        <f t="shared" si="6"/>
        <v>1.0733496332518337</v>
      </c>
    </row>
    <row r="9" spans="1:17" ht="12.75">
      <c r="A9" t="s">
        <v>141</v>
      </c>
      <c r="B9" t="s">
        <v>29</v>
      </c>
      <c r="C9" t="s">
        <v>198</v>
      </c>
      <c r="D9" t="s">
        <v>199</v>
      </c>
      <c r="E9" t="s">
        <v>1</v>
      </c>
      <c r="F9">
        <v>0</v>
      </c>
      <c r="G9" t="s">
        <v>16</v>
      </c>
      <c r="H9" t="s">
        <v>17</v>
      </c>
      <c r="I9">
        <f t="shared" si="0"/>
        <v>1378419</v>
      </c>
      <c r="J9">
        <f t="shared" si="1"/>
        <v>1378495</v>
      </c>
      <c r="K9">
        <f t="shared" si="2"/>
        <v>76</v>
      </c>
      <c r="L9">
        <f t="shared" si="3"/>
        <v>1.2666666666666666</v>
      </c>
      <c r="M9">
        <f t="shared" si="4"/>
        <v>33.266666666666666</v>
      </c>
      <c r="N9">
        <f t="shared" si="5"/>
        <v>1.2666666666666666</v>
      </c>
      <c r="P9">
        <v>1.1833333333333333</v>
      </c>
      <c r="Q9" s="1">
        <f t="shared" si="6"/>
        <v>1.0704225352112675</v>
      </c>
    </row>
    <row r="10" spans="1:17" ht="12.75">
      <c r="A10" t="s">
        <v>142</v>
      </c>
      <c r="B10" t="s">
        <v>29</v>
      </c>
      <c r="C10" t="s">
        <v>200</v>
      </c>
      <c r="D10" t="s">
        <v>201</v>
      </c>
      <c r="E10" t="s">
        <v>1</v>
      </c>
      <c r="F10">
        <v>0</v>
      </c>
      <c r="G10" t="s">
        <v>18</v>
      </c>
      <c r="H10" t="s">
        <v>19</v>
      </c>
      <c r="I10">
        <f t="shared" si="0"/>
        <v>1378512</v>
      </c>
      <c r="J10">
        <f t="shared" si="1"/>
        <v>1378590</v>
      </c>
      <c r="K10">
        <f t="shared" si="2"/>
        <v>78</v>
      </c>
      <c r="L10">
        <f t="shared" si="3"/>
        <v>1.3</v>
      </c>
      <c r="M10">
        <f t="shared" si="4"/>
        <v>34.81666666666667</v>
      </c>
      <c r="N10">
        <f t="shared" si="5"/>
        <v>1.3</v>
      </c>
      <c r="P10">
        <v>1.1833333333333333</v>
      </c>
      <c r="Q10" s="1">
        <f t="shared" si="6"/>
        <v>1.0985915492957747</v>
      </c>
    </row>
    <row r="11" spans="1:17" ht="12.75">
      <c r="A11" t="s">
        <v>153</v>
      </c>
      <c r="B11" t="s">
        <v>8</v>
      </c>
      <c r="C11" t="s">
        <v>222</v>
      </c>
      <c r="D11" t="s">
        <v>223</v>
      </c>
      <c r="E11" t="s">
        <v>1</v>
      </c>
      <c r="F11">
        <v>0</v>
      </c>
      <c r="G11" t="s">
        <v>42</v>
      </c>
      <c r="H11" t="s">
        <v>43</v>
      </c>
      <c r="I11">
        <f t="shared" si="0"/>
        <v>1384821</v>
      </c>
      <c r="J11">
        <f t="shared" si="1"/>
        <v>1386839</v>
      </c>
      <c r="K11">
        <f t="shared" si="2"/>
        <v>2018</v>
      </c>
      <c r="L11">
        <f t="shared" si="3"/>
        <v>33.63333333333333</v>
      </c>
      <c r="M11">
        <f t="shared" si="4"/>
        <v>139.96666666666667</v>
      </c>
      <c r="N11">
        <f t="shared" si="5"/>
        <v>33.63333333333333</v>
      </c>
      <c r="P11">
        <v>36.95</v>
      </c>
      <c r="Q11" s="1">
        <f t="shared" si="6"/>
        <v>0.9102390617952186</v>
      </c>
    </row>
    <row r="12" spans="1:17" ht="12.75">
      <c r="A12" t="s">
        <v>144</v>
      </c>
      <c r="B12" t="s">
        <v>0</v>
      </c>
      <c r="C12" t="s">
        <v>204</v>
      </c>
      <c r="D12" t="s">
        <v>205</v>
      </c>
      <c r="E12" t="s">
        <v>1</v>
      </c>
      <c r="F12">
        <v>0</v>
      </c>
      <c r="G12" t="s">
        <v>23</v>
      </c>
      <c r="H12" t="s">
        <v>24</v>
      </c>
      <c r="I12">
        <f t="shared" si="0"/>
        <v>1380677</v>
      </c>
      <c r="J12">
        <f t="shared" si="1"/>
        <v>1381651</v>
      </c>
      <c r="K12">
        <f t="shared" si="2"/>
        <v>974</v>
      </c>
      <c r="L12">
        <f t="shared" si="3"/>
        <v>16.233333333333334</v>
      </c>
      <c r="M12">
        <f t="shared" si="4"/>
        <v>70.9</v>
      </c>
      <c r="N12">
        <f t="shared" si="5"/>
        <v>16.233333333333334</v>
      </c>
      <c r="P12">
        <v>15.366666666666667</v>
      </c>
      <c r="Q12" s="1">
        <f t="shared" si="6"/>
        <v>1.0563991323210413</v>
      </c>
    </row>
    <row r="13" spans="1:17" ht="12.75">
      <c r="A13" t="s">
        <v>145</v>
      </c>
      <c r="B13" t="s">
        <v>29</v>
      </c>
      <c r="C13" t="s">
        <v>206</v>
      </c>
      <c r="D13" t="s">
        <v>207</v>
      </c>
      <c r="E13" t="s">
        <v>1</v>
      </c>
      <c r="F13">
        <v>0</v>
      </c>
      <c r="G13" t="s">
        <v>25</v>
      </c>
      <c r="H13" t="s">
        <v>26</v>
      </c>
      <c r="I13">
        <f t="shared" si="0"/>
        <v>1381453</v>
      </c>
      <c r="J13">
        <f t="shared" si="1"/>
        <v>1381576</v>
      </c>
      <c r="K13">
        <f t="shared" si="2"/>
        <v>123</v>
      </c>
      <c r="L13">
        <f t="shared" si="3"/>
        <v>2.05</v>
      </c>
      <c r="M13">
        <f t="shared" si="4"/>
        <v>83.83333333333333</v>
      </c>
      <c r="N13">
        <f t="shared" si="5"/>
        <v>2.05</v>
      </c>
      <c r="P13">
        <v>1.8166666666666667</v>
      </c>
      <c r="Q13" s="1">
        <f t="shared" si="6"/>
        <v>1.128440366972477</v>
      </c>
    </row>
    <row r="14" spans="1:17" ht="12.75">
      <c r="A14" t="s">
        <v>146</v>
      </c>
      <c r="B14" t="s">
        <v>13</v>
      </c>
      <c r="C14" t="s">
        <v>208</v>
      </c>
      <c r="D14" t="s">
        <v>209</v>
      </c>
      <c r="E14" t="s">
        <v>1</v>
      </c>
      <c r="F14">
        <v>0</v>
      </c>
      <c r="G14" t="s">
        <v>27</v>
      </c>
      <c r="H14" t="s">
        <v>28</v>
      </c>
      <c r="I14">
        <f t="shared" si="0"/>
        <v>1381589</v>
      </c>
      <c r="J14">
        <f t="shared" si="1"/>
        <v>1381913</v>
      </c>
      <c r="K14">
        <f t="shared" si="2"/>
        <v>324</v>
      </c>
      <c r="L14">
        <f t="shared" si="3"/>
        <v>5.4</v>
      </c>
      <c r="M14">
        <f t="shared" si="4"/>
        <v>86.1</v>
      </c>
      <c r="N14">
        <f t="shared" si="5"/>
        <v>5.4</v>
      </c>
      <c r="P14">
        <v>5.916666666666667</v>
      </c>
      <c r="Q14" s="1">
        <f t="shared" si="6"/>
        <v>0.9126760563380282</v>
      </c>
    </row>
    <row r="15" spans="1:17" ht="12.75">
      <c r="A15" t="s">
        <v>147</v>
      </c>
      <c r="B15" t="s">
        <v>22</v>
      </c>
      <c r="C15" t="s">
        <v>210</v>
      </c>
      <c r="D15" t="s">
        <v>211</v>
      </c>
      <c r="E15" t="s">
        <v>1</v>
      </c>
      <c r="F15">
        <v>0</v>
      </c>
      <c r="G15" t="s">
        <v>30</v>
      </c>
      <c r="H15" t="s">
        <v>31</v>
      </c>
      <c r="I15">
        <f t="shared" si="0"/>
        <v>1381664</v>
      </c>
      <c r="J15">
        <f t="shared" si="1"/>
        <v>1381768</v>
      </c>
      <c r="K15">
        <f t="shared" si="2"/>
        <v>104</v>
      </c>
      <c r="L15">
        <f t="shared" si="3"/>
        <v>1.7333333333333334</v>
      </c>
      <c r="M15">
        <f t="shared" si="4"/>
        <v>87.35</v>
      </c>
      <c r="N15">
        <f t="shared" si="5"/>
        <v>1.7333333333333334</v>
      </c>
      <c r="P15">
        <v>1.8166666666666667</v>
      </c>
      <c r="Q15" s="1">
        <f t="shared" si="6"/>
        <v>0.9541284403669725</v>
      </c>
    </row>
    <row r="16" spans="1:17" ht="12.75">
      <c r="A16" t="s">
        <v>148</v>
      </c>
      <c r="B16" t="s">
        <v>8</v>
      </c>
      <c r="C16" t="s">
        <v>212</v>
      </c>
      <c r="D16" t="s">
        <v>213</v>
      </c>
      <c r="E16" t="s">
        <v>1</v>
      </c>
      <c r="F16">
        <v>0</v>
      </c>
      <c r="G16" t="s">
        <v>32</v>
      </c>
      <c r="H16" t="s">
        <v>33</v>
      </c>
      <c r="I16">
        <f t="shared" si="0"/>
        <v>1381780</v>
      </c>
      <c r="J16">
        <f t="shared" si="1"/>
        <v>1383355</v>
      </c>
      <c r="K16">
        <f t="shared" si="2"/>
        <v>1575</v>
      </c>
      <c r="L16">
        <f t="shared" si="3"/>
        <v>26.25</v>
      </c>
      <c r="M16">
        <f t="shared" si="4"/>
        <v>89.28333333333333</v>
      </c>
      <c r="N16">
        <f t="shared" si="5"/>
        <v>26.25</v>
      </c>
      <c r="P16">
        <v>26.45</v>
      </c>
      <c r="Q16" s="1">
        <f t="shared" si="6"/>
        <v>0.9924385633270322</v>
      </c>
    </row>
    <row r="17" spans="1:17" ht="12.75">
      <c r="A17" t="s">
        <v>150</v>
      </c>
      <c r="B17" t="s">
        <v>0</v>
      </c>
      <c r="C17" t="s">
        <v>216</v>
      </c>
      <c r="D17" t="s">
        <v>217</v>
      </c>
      <c r="E17" t="s">
        <v>1</v>
      </c>
      <c r="F17">
        <v>0</v>
      </c>
      <c r="G17" t="s">
        <v>36</v>
      </c>
      <c r="H17" t="s">
        <v>37</v>
      </c>
      <c r="I17">
        <f t="shared" si="0"/>
        <v>1383366</v>
      </c>
      <c r="J17">
        <f t="shared" si="1"/>
        <v>1384191</v>
      </c>
      <c r="K17">
        <f t="shared" si="2"/>
        <v>825</v>
      </c>
      <c r="L17">
        <f t="shared" si="3"/>
        <v>13.75</v>
      </c>
      <c r="M17">
        <f t="shared" si="4"/>
        <v>115.71666666666667</v>
      </c>
      <c r="N17">
        <f t="shared" si="5"/>
        <v>13.75</v>
      </c>
      <c r="P17">
        <v>13.083333333333334</v>
      </c>
      <c r="Q17" s="1">
        <f t="shared" si="6"/>
        <v>1.0509554140127388</v>
      </c>
    </row>
    <row r="18" spans="1:17" ht="12.75">
      <c r="A18" t="s">
        <v>151</v>
      </c>
      <c r="B18" t="s">
        <v>22</v>
      </c>
      <c r="C18" t="s">
        <v>218</v>
      </c>
      <c r="D18" t="s">
        <v>219</v>
      </c>
      <c r="E18" t="s">
        <v>1</v>
      </c>
      <c r="F18">
        <v>0</v>
      </c>
      <c r="G18" t="s">
        <v>38</v>
      </c>
      <c r="H18" t="s">
        <v>39</v>
      </c>
      <c r="I18">
        <f t="shared" si="0"/>
        <v>1384219</v>
      </c>
      <c r="J18">
        <f t="shared" si="1"/>
        <v>1384492</v>
      </c>
      <c r="K18">
        <f t="shared" si="2"/>
        <v>273</v>
      </c>
      <c r="L18">
        <f t="shared" si="3"/>
        <v>4.55</v>
      </c>
      <c r="M18">
        <f t="shared" si="4"/>
        <v>129.93333333333334</v>
      </c>
      <c r="N18">
        <f t="shared" si="5"/>
        <v>4.55</v>
      </c>
      <c r="P18">
        <v>5.933333333333334</v>
      </c>
      <c r="Q18" s="1">
        <f t="shared" si="6"/>
        <v>0.7668539325842696</v>
      </c>
    </row>
    <row r="19" spans="1:17" ht="12.75">
      <c r="A19" t="s">
        <v>152</v>
      </c>
      <c r="B19" t="s">
        <v>13</v>
      </c>
      <c r="C19" t="s">
        <v>220</v>
      </c>
      <c r="D19" t="s">
        <v>221</v>
      </c>
      <c r="E19" t="s">
        <v>1</v>
      </c>
      <c r="F19">
        <v>0</v>
      </c>
      <c r="G19" t="s">
        <v>40</v>
      </c>
      <c r="H19" t="s">
        <v>41</v>
      </c>
      <c r="I19">
        <f t="shared" si="0"/>
        <v>1384500</v>
      </c>
      <c r="J19">
        <f t="shared" si="1"/>
        <v>1384940</v>
      </c>
      <c r="K19">
        <f t="shared" si="2"/>
        <v>440</v>
      </c>
      <c r="L19">
        <f t="shared" si="3"/>
        <v>7.333333333333333</v>
      </c>
      <c r="M19">
        <f t="shared" si="4"/>
        <v>134.61666666666667</v>
      </c>
      <c r="N19">
        <f t="shared" si="5"/>
        <v>7.333333333333333</v>
      </c>
      <c r="P19">
        <v>6.533333333333333</v>
      </c>
      <c r="Q19" s="1">
        <f t="shared" si="6"/>
        <v>1.1224489795918366</v>
      </c>
    </row>
    <row r="20" spans="1:17" ht="12.75">
      <c r="A20" t="s">
        <v>155</v>
      </c>
      <c r="B20" t="s">
        <v>22</v>
      </c>
      <c r="C20" t="s">
        <v>226</v>
      </c>
      <c r="D20" t="s">
        <v>227</v>
      </c>
      <c r="E20" t="s">
        <v>1</v>
      </c>
      <c r="F20">
        <v>0</v>
      </c>
      <c r="G20" t="s">
        <v>44</v>
      </c>
      <c r="H20" t="s">
        <v>45</v>
      </c>
      <c r="I20">
        <f t="shared" si="0"/>
        <v>1386511</v>
      </c>
      <c r="J20">
        <f t="shared" si="1"/>
        <v>1387056</v>
      </c>
      <c r="K20">
        <f t="shared" si="2"/>
        <v>545</v>
      </c>
      <c r="L20">
        <f t="shared" si="3"/>
        <v>9.083333333333334</v>
      </c>
      <c r="M20">
        <f t="shared" si="4"/>
        <v>168.13333333333333</v>
      </c>
      <c r="N20">
        <f t="shared" si="5"/>
        <v>9.083333333333334</v>
      </c>
      <c r="P20">
        <v>9.533333333333333</v>
      </c>
      <c r="Q20" s="1">
        <f t="shared" si="6"/>
        <v>0.9527972027972029</v>
      </c>
    </row>
    <row r="21" spans="1:17" ht="12.75">
      <c r="A21" t="s">
        <v>156</v>
      </c>
      <c r="B21" t="s">
        <v>13</v>
      </c>
      <c r="C21" t="s">
        <v>228</v>
      </c>
      <c r="D21" t="s">
        <v>229</v>
      </c>
      <c r="E21" t="s">
        <v>1</v>
      </c>
      <c r="F21">
        <v>0</v>
      </c>
      <c r="G21" t="s">
        <v>46</v>
      </c>
      <c r="H21" t="s">
        <v>47</v>
      </c>
      <c r="I21">
        <f t="shared" si="0"/>
        <v>1386851</v>
      </c>
      <c r="J21">
        <f t="shared" si="1"/>
        <v>1387653</v>
      </c>
      <c r="K21">
        <f t="shared" si="2"/>
        <v>802</v>
      </c>
      <c r="L21">
        <f t="shared" si="3"/>
        <v>13.366666666666667</v>
      </c>
      <c r="M21">
        <f t="shared" si="4"/>
        <v>173.8</v>
      </c>
      <c r="N21">
        <f t="shared" si="5"/>
        <v>13.366666666666667</v>
      </c>
      <c r="P21">
        <v>15.35</v>
      </c>
      <c r="Q21" s="1">
        <f t="shared" si="6"/>
        <v>0.8707926167209555</v>
      </c>
    </row>
    <row r="22" spans="1:17" ht="12.75">
      <c r="A22" t="s">
        <v>157</v>
      </c>
      <c r="B22" t="s">
        <v>29</v>
      </c>
      <c r="C22" t="s">
        <v>230</v>
      </c>
      <c r="D22" t="s">
        <v>231</v>
      </c>
      <c r="E22" t="s">
        <v>1</v>
      </c>
      <c r="F22">
        <v>0</v>
      </c>
      <c r="G22" t="s">
        <v>48</v>
      </c>
      <c r="H22" t="s">
        <v>49</v>
      </c>
      <c r="I22">
        <f t="shared" si="0"/>
        <v>1387065</v>
      </c>
      <c r="J22">
        <f t="shared" si="1"/>
        <v>1387766</v>
      </c>
      <c r="K22">
        <f t="shared" si="2"/>
        <v>701</v>
      </c>
      <c r="L22">
        <f t="shared" si="3"/>
        <v>11.683333333333334</v>
      </c>
      <c r="M22">
        <f t="shared" si="4"/>
        <v>177.36666666666667</v>
      </c>
      <c r="N22">
        <f t="shared" si="5"/>
        <v>11.683333333333334</v>
      </c>
      <c r="P22">
        <v>10.85</v>
      </c>
      <c r="Q22" s="1">
        <f t="shared" si="6"/>
        <v>1.076804915514593</v>
      </c>
    </row>
    <row r="23" spans="1:17" ht="12.75">
      <c r="A23" t="s">
        <v>158</v>
      </c>
      <c r="B23" t="s">
        <v>8</v>
      </c>
      <c r="C23" t="s">
        <v>232</v>
      </c>
      <c r="D23" t="s">
        <v>233</v>
      </c>
      <c r="E23" t="s">
        <v>1</v>
      </c>
      <c r="F23">
        <v>0</v>
      </c>
      <c r="G23" t="s">
        <v>50</v>
      </c>
      <c r="H23" t="s">
        <v>51</v>
      </c>
      <c r="I23">
        <f t="shared" si="0"/>
        <v>1387666</v>
      </c>
      <c r="J23">
        <f t="shared" si="1"/>
        <v>1387818</v>
      </c>
      <c r="K23">
        <f t="shared" si="2"/>
        <v>152</v>
      </c>
      <c r="L23">
        <f t="shared" si="3"/>
        <v>2.533333333333333</v>
      </c>
      <c r="M23">
        <f t="shared" si="4"/>
        <v>187.38333333333333</v>
      </c>
      <c r="N23">
        <f t="shared" si="5"/>
        <v>2.533333333333333</v>
      </c>
      <c r="P23">
        <v>2.6333333333333333</v>
      </c>
      <c r="Q23" s="1">
        <f t="shared" si="6"/>
        <v>0.9620253164556962</v>
      </c>
    </row>
    <row r="24" spans="1:17" ht="12.75">
      <c r="A24" t="s">
        <v>160</v>
      </c>
      <c r="B24" t="s">
        <v>22</v>
      </c>
      <c r="C24" t="s">
        <v>236</v>
      </c>
      <c r="D24" t="s">
        <v>237</v>
      </c>
      <c r="E24" t="s">
        <v>1</v>
      </c>
      <c r="F24">
        <v>0</v>
      </c>
      <c r="G24" t="s">
        <v>52</v>
      </c>
      <c r="H24" t="s">
        <v>53</v>
      </c>
      <c r="I24">
        <f t="shared" si="0"/>
        <v>1387832</v>
      </c>
      <c r="J24">
        <f t="shared" si="1"/>
        <v>1389200</v>
      </c>
      <c r="K24">
        <f t="shared" si="2"/>
        <v>1368</v>
      </c>
      <c r="L24">
        <f t="shared" si="3"/>
        <v>22.8</v>
      </c>
      <c r="M24">
        <f t="shared" si="4"/>
        <v>190.15</v>
      </c>
      <c r="N24">
        <f t="shared" si="5"/>
        <v>22.8</v>
      </c>
      <c r="P24">
        <v>21.7</v>
      </c>
      <c r="Q24" s="1">
        <f t="shared" si="6"/>
        <v>1.0506912442396314</v>
      </c>
    </row>
    <row r="25" spans="1:17" ht="12.75">
      <c r="A25" t="s">
        <v>161</v>
      </c>
      <c r="B25" t="s">
        <v>13</v>
      </c>
      <c r="C25" t="s">
        <v>238</v>
      </c>
      <c r="D25" t="s">
        <v>239</v>
      </c>
      <c r="E25" t="s">
        <v>1</v>
      </c>
      <c r="F25">
        <v>0</v>
      </c>
      <c r="G25" t="s">
        <v>54</v>
      </c>
      <c r="H25" t="s">
        <v>55</v>
      </c>
      <c r="I25">
        <f t="shared" si="0"/>
        <v>1389212</v>
      </c>
      <c r="J25">
        <f t="shared" si="1"/>
        <v>1389779</v>
      </c>
      <c r="K25">
        <f t="shared" si="2"/>
        <v>567</v>
      </c>
      <c r="L25">
        <f t="shared" si="3"/>
        <v>9.45</v>
      </c>
      <c r="M25">
        <f t="shared" si="4"/>
        <v>213.15</v>
      </c>
      <c r="N25">
        <f t="shared" si="5"/>
        <v>9.45</v>
      </c>
      <c r="P25">
        <v>10.916666666666666</v>
      </c>
      <c r="Q25" s="1">
        <f t="shared" si="6"/>
        <v>0.8656488549618321</v>
      </c>
    </row>
    <row r="26" spans="1:17" ht="12.75">
      <c r="A26" t="s">
        <v>162</v>
      </c>
      <c r="B26" t="s">
        <v>8</v>
      </c>
      <c r="C26" t="s">
        <v>240</v>
      </c>
      <c r="D26" t="s">
        <v>241</v>
      </c>
      <c r="E26" t="s">
        <v>1</v>
      </c>
      <c r="F26">
        <v>0</v>
      </c>
      <c r="G26" t="s">
        <v>56</v>
      </c>
      <c r="H26" t="s">
        <v>57</v>
      </c>
      <c r="I26">
        <f t="shared" si="0"/>
        <v>1389591</v>
      </c>
      <c r="J26">
        <f t="shared" si="1"/>
        <v>1390263</v>
      </c>
      <c r="K26">
        <f t="shared" si="2"/>
        <v>672</v>
      </c>
      <c r="L26">
        <f t="shared" si="3"/>
        <v>11.2</v>
      </c>
      <c r="M26">
        <f t="shared" si="4"/>
        <v>219.46666666666667</v>
      </c>
      <c r="N26">
        <f t="shared" si="5"/>
        <v>11.2</v>
      </c>
      <c r="P26">
        <v>12.616666666666667</v>
      </c>
      <c r="Q26" s="1">
        <f t="shared" si="6"/>
        <v>0.8877146631439894</v>
      </c>
    </row>
    <row r="27" spans="1:17" ht="12.75">
      <c r="A27" t="s">
        <v>163</v>
      </c>
      <c r="B27" t="s">
        <v>29</v>
      </c>
      <c r="C27" t="s">
        <v>242</v>
      </c>
      <c r="D27" t="s">
        <v>243</v>
      </c>
      <c r="E27" t="s">
        <v>1</v>
      </c>
      <c r="F27">
        <v>0</v>
      </c>
      <c r="G27" t="s">
        <v>58</v>
      </c>
      <c r="H27" t="s">
        <v>59</v>
      </c>
      <c r="I27">
        <f t="shared" si="0"/>
        <v>1389792</v>
      </c>
      <c r="J27">
        <f t="shared" si="1"/>
        <v>1390148</v>
      </c>
      <c r="K27">
        <f t="shared" si="2"/>
        <v>356</v>
      </c>
      <c r="L27">
        <f t="shared" si="3"/>
        <v>5.933333333333334</v>
      </c>
      <c r="M27">
        <f t="shared" si="4"/>
        <v>222.81666666666666</v>
      </c>
      <c r="N27">
        <f t="shared" si="5"/>
        <v>5.933333333333334</v>
      </c>
      <c r="P27">
        <v>5.416666666666667</v>
      </c>
      <c r="Q27" s="1">
        <f t="shared" si="6"/>
        <v>1.0953846153846154</v>
      </c>
    </row>
    <row r="28" spans="1:17" ht="12.75">
      <c r="A28" t="s">
        <v>164</v>
      </c>
      <c r="B28" t="s">
        <v>22</v>
      </c>
      <c r="C28" t="s">
        <v>244</v>
      </c>
      <c r="D28" t="s">
        <v>245</v>
      </c>
      <c r="E28" t="s">
        <v>1</v>
      </c>
      <c r="F28">
        <v>0</v>
      </c>
      <c r="G28" t="s">
        <v>60</v>
      </c>
      <c r="H28" t="s">
        <v>61</v>
      </c>
      <c r="I28">
        <f t="shared" si="0"/>
        <v>1390162</v>
      </c>
      <c r="J28">
        <f t="shared" si="1"/>
        <v>1390251</v>
      </c>
      <c r="K28">
        <f t="shared" si="2"/>
        <v>89</v>
      </c>
      <c r="L28">
        <f t="shared" si="3"/>
        <v>1.4833333333333334</v>
      </c>
      <c r="M28">
        <f t="shared" si="4"/>
        <v>228.98333333333332</v>
      </c>
      <c r="N28">
        <f t="shared" si="5"/>
        <v>1.4833333333333334</v>
      </c>
      <c r="P28">
        <v>1.3833333333333333</v>
      </c>
      <c r="Q28" s="1">
        <f t="shared" si="6"/>
        <v>1.072289156626506</v>
      </c>
    </row>
    <row r="29" spans="1:17" ht="12.75">
      <c r="A29" t="s">
        <v>165</v>
      </c>
      <c r="B29" t="s">
        <v>109</v>
      </c>
      <c r="C29" t="s">
        <v>241</v>
      </c>
      <c r="D29" t="s">
        <v>246</v>
      </c>
      <c r="E29" t="s">
        <v>1</v>
      </c>
      <c r="F29">
        <v>0</v>
      </c>
      <c r="G29" t="s">
        <v>62</v>
      </c>
      <c r="H29" t="s">
        <v>63</v>
      </c>
      <c r="I29">
        <f t="shared" si="0"/>
        <v>1390263</v>
      </c>
      <c r="J29">
        <f t="shared" si="1"/>
        <v>1391266</v>
      </c>
      <c r="K29">
        <f t="shared" si="2"/>
        <v>1003</v>
      </c>
      <c r="L29">
        <f t="shared" si="3"/>
        <v>16.716666666666665</v>
      </c>
      <c r="M29">
        <f t="shared" si="4"/>
        <v>230.66666666666666</v>
      </c>
      <c r="N29">
        <f t="shared" si="5"/>
        <v>16.716666666666665</v>
      </c>
      <c r="P29">
        <v>17.433333333333334</v>
      </c>
      <c r="Q29" s="1">
        <f t="shared" si="6"/>
        <v>0.9588910133843211</v>
      </c>
    </row>
    <row r="30" spans="1:17" ht="12.75">
      <c r="A30" t="s">
        <v>183</v>
      </c>
      <c r="B30" t="s">
        <v>13</v>
      </c>
      <c r="C30" t="s">
        <v>281</v>
      </c>
      <c r="D30" t="s">
        <v>282</v>
      </c>
      <c r="E30" t="s">
        <v>1</v>
      </c>
      <c r="F30">
        <v>0</v>
      </c>
      <c r="G30" t="s">
        <v>102</v>
      </c>
      <c r="H30" t="s">
        <v>103</v>
      </c>
      <c r="I30">
        <f t="shared" si="0"/>
        <v>1393951</v>
      </c>
      <c r="J30">
        <f t="shared" si="1"/>
        <v>1394023</v>
      </c>
      <c r="K30">
        <f t="shared" si="2"/>
        <v>72</v>
      </c>
      <c r="L30">
        <f t="shared" si="3"/>
        <v>1.2</v>
      </c>
      <c r="M30">
        <f t="shared" si="4"/>
        <v>292.1333333333333</v>
      </c>
      <c r="N30">
        <f t="shared" si="5"/>
        <v>1.2</v>
      </c>
      <c r="P30">
        <v>1.2333333333333334</v>
      </c>
      <c r="Q30" s="1">
        <f t="shared" si="6"/>
        <v>0.9729729729729729</v>
      </c>
    </row>
    <row r="31" spans="1:17" ht="12.75">
      <c r="A31" t="s">
        <v>166</v>
      </c>
      <c r="B31" t="s">
        <v>13</v>
      </c>
      <c r="C31" t="s">
        <v>247</v>
      </c>
      <c r="D31" t="s">
        <v>248</v>
      </c>
      <c r="E31" t="s">
        <v>1</v>
      </c>
      <c r="F31">
        <v>0</v>
      </c>
      <c r="G31" t="s">
        <v>64</v>
      </c>
      <c r="H31" t="s">
        <v>65</v>
      </c>
      <c r="I31">
        <f t="shared" si="0"/>
        <v>1390277</v>
      </c>
      <c r="J31">
        <f t="shared" si="1"/>
        <v>1390446</v>
      </c>
      <c r="K31">
        <f t="shared" si="2"/>
        <v>169</v>
      </c>
      <c r="L31">
        <f t="shared" si="3"/>
        <v>2.816666666666667</v>
      </c>
      <c r="M31">
        <f t="shared" si="4"/>
        <v>230.9</v>
      </c>
      <c r="N31">
        <f t="shared" si="5"/>
        <v>2.816666666666667</v>
      </c>
      <c r="P31">
        <v>2.75</v>
      </c>
      <c r="Q31" s="1">
        <f t="shared" si="6"/>
        <v>1.0242424242424244</v>
      </c>
    </row>
    <row r="32" spans="1:17" ht="12.75">
      <c r="A32" t="s">
        <v>167</v>
      </c>
      <c r="B32" t="s">
        <v>0</v>
      </c>
      <c r="C32" t="s">
        <v>249</v>
      </c>
      <c r="D32" t="s">
        <v>250</v>
      </c>
      <c r="E32" t="s">
        <v>1</v>
      </c>
      <c r="F32">
        <v>0</v>
      </c>
      <c r="G32" t="s">
        <v>66</v>
      </c>
      <c r="H32" t="s">
        <v>67</v>
      </c>
      <c r="I32">
        <f t="shared" si="0"/>
        <v>1390457</v>
      </c>
      <c r="J32">
        <f t="shared" si="1"/>
        <v>1390596</v>
      </c>
      <c r="K32">
        <f t="shared" si="2"/>
        <v>139</v>
      </c>
      <c r="L32">
        <f t="shared" si="3"/>
        <v>2.316666666666667</v>
      </c>
      <c r="M32">
        <f t="shared" si="4"/>
        <v>233.9</v>
      </c>
      <c r="N32">
        <f t="shared" si="5"/>
        <v>2.316666666666667</v>
      </c>
      <c r="P32">
        <v>2.316666666666667</v>
      </c>
      <c r="Q32" s="1">
        <f t="shared" si="6"/>
        <v>1</v>
      </c>
    </row>
    <row r="33" spans="1:17" ht="12.75">
      <c r="A33" t="s">
        <v>168</v>
      </c>
      <c r="B33" t="s">
        <v>29</v>
      </c>
      <c r="C33" t="s">
        <v>251</v>
      </c>
      <c r="D33" t="s">
        <v>252</v>
      </c>
      <c r="E33" t="s">
        <v>1</v>
      </c>
      <c r="F33">
        <v>0</v>
      </c>
      <c r="G33" t="s">
        <v>68</v>
      </c>
      <c r="H33" t="s">
        <v>69</v>
      </c>
      <c r="I33">
        <f t="shared" si="0"/>
        <v>1390607</v>
      </c>
      <c r="J33">
        <f t="shared" si="1"/>
        <v>1391791</v>
      </c>
      <c r="K33">
        <f t="shared" si="2"/>
        <v>1184</v>
      </c>
      <c r="L33">
        <f t="shared" si="3"/>
        <v>19.733333333333334</v>
      </c>
      <c r="M33">
        <f t="shared" si="4"/>
        <v>236.4</v>
      </c>
      <c r="N33">
        <f t="shared" si="5"/>
        <v>19.733333333333334</v>
      </c>
      <c r="P33">
        <v>18.35</v>
      </c>
      <c r="Q33" s="1">
        <f t="shared" si="6"/>
        <v>1.0753860127157129</v>
      </c>
    </row>
    <row r="34" spans="1:17" ht="12.75">
      <c r="A34" t="s">
        <v>169</v>
      </c>
      <c r="B34" t="s">
        <v>22</v>
      </c>
      <c r="C34" t="s">
        <v>253</v>
      </c>
      <c r="D34" t="s">
        <v>254</v>
      </c>
      <c r="E34" t="s">
        <v>1</v>
      </c>
      <c r="F34">
        <v>0</v>
      </c>
      <c r="G34" t="s">
        <v>70</v>
      </c>
      <c r="H34" t="s">
        <v>71</v>
      </c>
      <c r="I34">
        <f aca="true" t="shared" si="7" ref="I34:I52">MID(C34,1,2)*60*60*24+MID(C34,9,2)*60*60+MID(C34,12,2)*60+MID(C34,15,2)</f>
        <v>1391277</v>
      </c>
      <c r="J34">
        <f aca="true" t="shared" si="8" ref="J34:J52">MID(D34,1,2)*60*60*24+MID(D34,9,2)*60*60+MID(D34,12,2)*60+MID(D34,15,2)</f>
        <v>1391437</v>
      </c>
      <c r="K34">
        <f aca="true" t="shared" si="9" ref="K34:K52">J34-I34</f>
        <v>160</v>
      </c>
      <c r="L34">
        <f aca="true" t="shared" si="10" ref="L34:L52">K34/60</f>
        <v>2.6666666666666665</v>
      </c>
      <c r="M34">
        <f aca="true" t="shared" si="11" ref="M34:M52">(I34-$I$54)/60</f>
        <v>247.56666666666666</v>
      </c>
      <c r="N34">
        <f aca="true" t="shared" si="12" ref="N34:N52">K34/60</f>
        <v>2.6666666666666665</v>
      </c>
      <c r="P34">
        <v>3.3333333333333335</v>
      </c>
      <c r="Q34" s="1">
        <f t="shared" si="6"/>
        <v>0.7999999999999999</v>
      </c>
    </row>
    <row r="35" spans="1:17" ht="12.75">
      <c r="A35" t="s">
        <v>170</v>
      </c>
      <c r="B35" t="s">
        <v>0</v>
      </c>
      <c r="C35" t="s">
        <v>255</v>
      </c>
      <c r="D35" t="s">
        <v>256</v>
      </c>
      <c r="E35" t="s">
        <v>1</v>
      </c>
      <c r="F35">
        <v>0</v>
      </c>
      <c r="G35" t="s">
        <v>72</v>
      </c>
      <c r="H35" t="s">
        <v>73</v>
      </c>
      <c r="I35">
        <f t="shared" si="7"/>
        <v>1391446</v>
      </c>
      <c r="J35">
        <f t="shared" si="8"/>
        <v>1391579</v>
      </c>
      <c r="K35">
        <f t="shared" si="9"/>
        <v>133</v>
      </c>
      <c r="L35">
        <f t="shared" si="10"/>
        <v>2.216666666666667</v>
      </c>
      <c r="M35">
        <f t="shared" si="11"/>
        <v>250.38333333333333</v>
      </c>
      <c r="N35">
        <f t="shared" si="12"/>
        <v>2.216666666666667</v>
      </c>
      <c r="P35">
        <v>2.216666666666667</v>
      </c>
      <c r="Q35" s="1">
        <f t="shared" si="6"/>
        <v>1</v>
      </c>
    </row>
    <row r="36" spans="1:17" ht="12.75">
      <c r="A36" t="s">
        <v>143</v>
      </c>
      <c r="B36" t="s">
        <v>109</v>
      </c>
      <c r="C36" t="s">
        <v>202</v>
      </c>
      <c r="D36" t="s">
        <v>203</v>
      </c>
      <c r="E36" t="s">
        <v>1</v>
      </c>
      <c r="F36">
        <v>0</v>
      </c>
      <c r="G36" t="s">
        <v>20</v>
      </c>
      <c r="H36" t="s">
        <v>21</v>
      </c>
      <c r="I36">
        <f t="shared" si="7"/>
        <v>1378604</v>
      </c>
      <c r="J36">
        <f t="shared" si="8"/>
        <v>1381443</v>
      </c>
      <c r="K36">
        <f t="shared" si="9"/>
        <v>2839</v>
      </c>
      <c r="L36">
        <f t="shared" si="10"/>
        <v>47.31666666666667</v>
      </c>
      <c r="M36">
        <f t="shared" si="11"/>
        <v>36.35</v>
      </c>
      <c r="N36">
        <f t="shared" si="12"/>
        <v>47.31666666666667</v>
      </c>
      <c r="P36">
        <v>49.18333333333333</v>
      </c>
      <c r="Q36" s="1">
        <f t="shared" si="6"/>
        <v>0.9620467638088784</v>
      </c>
    </row>
    <row r="37" spans="1:17" ht="12.75">
      <c r="A37" t="s">
        <v>154</v>
      </c>
      <c r="B37" t="s">
        <v>0</v>
      </c>
      <c r="C37" t="s">
        <v>224</v>
      </c>
      <c r="D37" t="s">
        <v>225</v>
      </c>
      <c r="E37" t="s">
        <v>1</v>
      </c>
      <c r="F37">
        <v>0</v>
      </c>
      <c r="G37" t="s">
        <v>74</v>
      </c>
      <c r="H37" t="s">
        <v>75</v>
      </c>
      <c r="I37">
        <f t="shared" si="7"/>
        <v>1384950</v>
      </c>
      <c r="J37">
        <f t="shared" si="8"/>
        <v>1386498</v>
      </c>
      <c r="K37">
        <f t="shared" si="9"/>
        <v>1548</v>
      </c>
      <c r="L37">
        <f t="shared" si="10"/>
        <v>25.8</v>
      </c>
      <c r="M37">
        <f t="shared" si="11"/>
        <v>142.11666666666667</v>
      </c>
      <c r="N37">
        <f t="shared" si="12"/>
        <v>25.8</v>
      </c>
      <c r="P37">
        <v>24.883333333333333</v>
      </c>
      <c r="Q37" s="1">
        <f t="shared" si="6"/>
        <v>1.0368385800401876</v>
      </c>
    </row>
    <row r="38" spans="1:17" ht="12.75">
      <c r="A38" t="s">
        <v>171</v>
      </c>
      <c r="B38" t="s">
        <v>8</v>
      </c>
      <c r="C38" t="s">
        <v>257</v>
      </c>
      <c r="D38" t="s">
        <v>258</v>
      </c>
      <c r="E38" t="s">
        <v>1</v>
      </c>
      <c r="F38">
        <v>0</v>
      </c>
      <c r="G38" t="s">
        <v>76</v>
      </c>
      <c r="H38" t="s">
        <v>77</v>
      </c>
      <c r="I38">
        <f t="shared" si="7"/>
        <v>1391592</v>
      </c>
      <c r="J38">
        <f t="shared" si="8"/>
        <v>1392005</v>
      </c>
      <c r="K38">
        <f t="shared" si="9"/>
        <v>413</v>
      </c>
      <c r="L38">
        <f t="shared" si="10"/>
        <v>6.883333333333334</v>
      </c>
      <c r="M38">
        <f t="shared" si="11"/>
        <v>252.81666666666666</v>
      </c>
      <c r="N38">
        <f t="shared" si="12"/>
        <v>6.883333333333334</v>
      </c>
      <c r="P38">
        <v>7.316666666666666</v>
      </c>
      <c r="Q38" s="1">
        <f t="shared" si="6"/>
        <v>0.9407744874715263</v>
      </c>
    </row>
    <row r="39" spans="1:17" ht="12.75">
      <c r="A39" t="s">
        <v>172</v>
      </c>
      <c r="B39" t="s">
        <v>13</v>
      </c>
      <c r="C39" t="s">
        <v>259</v>
      </c>
      <c r="D39" t="s">
        <v>260</v>
      </c>
      <c r="E39" t="s">
        <v>1</v>
      </c>
      <c r="F39">
        <v>0</v>
      </c>
      <c r="G39" t="s">
        <v>78</v>
      </c>
      <c r="H39" t="s">
        <v>79</v>
      </c>
      <c r="I39">
        <f t="shared" si="7"/>
        <v>1391802</v>
      </c>
      <c r="J39">
        <f t="shared" si="8"/>
        <v>1392147</v>
      </c>
      <c r="K39">
        <f t="shared" si="9"/>
        <v>345</v>
      </c>
      <c r="L39">
        <f t="shared" si="10"/>
        <v>5.75</v>
      </c>
      <c r="M39">
        <f t="shared" si="11"/>
        <v>256.31666666666666</v>
      </c>
      <c r="N39">
        <f t="shared" si="12"/>
        <v>5.75</v>
      </c>
      <c r="P39">
        <v>5.25</v>
      </c>
      <c r="Q39" s="1">
        <f t="shared" si="6"/>
        <v>1.0952380952380953</v>
      </c>
    </row>
    <row r="40" spans="1:17" ht="12.75">
      <c r="A40" t="s">
        <v>159</v>
      </c>
      <c r="B40" t="s">
        <v>0</v>
      </c>
      <c r="C40" t="s">
        <v>234</v>
      </c>
      <c r="D40" t="s">
        <v>235</v>
      </c>
      <c r="E40" t="s">
        <v>1</v>
      </c>
      <c r="F40">
        <v>0</v>
      </c>
      <c r="G40" t="s">
        <v>80</v>
      </c>
      <c r="H40" t="s">
        <v>81</v>
      </c>
      <c r="I40">
        <f t="shared" si="7"/>
        <v>1387776</v>
      </c>
      <c r="J40">
        <f t="shared" si="8"/>
        <v>1389579</v>
      </c>
      <c r="K40">
        <f t="shared" si="9"/>
        <v>1803</v>
      </c>
      <c r="L40">
        <f t="shared" si="10"/>
        <v>30.05</v>
      </c>
      <c r="M40">
        <f t="shared" si="11"/>
        <v>189.21666666666667</v>
      </c>
      <c r="N40">
        <f t="shared" si="12"/>
        <v>30.05</v>
      </c>
      <c r="P40">
        <v>29.65</v>
      </c>
      <c r="Q40" s="1">
        <f t="shared" si="6"/>
        <v>1.0134907251264755</v>
      </c>
    </row>
    <row r="41" spans="1:17" ht="12.75">
      <c r="A41" t="s">
        <v>173</v>
      </c>
      <c r="B41" t="s">
        <v>109</v>
      </c>
      <c r="C41" t="s">
        <v>261</v>
      </c>
      <c r="D41" t="s">
        <v>262</v>
      </c>
      <c r="E41" t="s">
        <v>1</v>
      </c>
      <c r="F41">
        <v>0</v>
      </c>
      <c r="G41" t="s">
        <v>82</v>
      </c>
      <c r="H41" t="s">
        <v>83</v>
      </c>
      <c r="I41">
        <f t="shared" si="7"/>
        <v>1392017</v>
      </c>
      <c r="J41">
        <f t="shared" si="8"/>
        <v>1392113</v>
      </c>
      <c r="K41">
        <f t="shared" si="9"/>
        <v>96</v>
      </c>
      <c r="L41">
        <f t="shared" si="10"/>
        <v>1.6</v>
      </c>
      <c r="M41">
        <f t="shared" si="11"/>
        <v>259.9</v>
      </c>
      <c r="N41">
        <f t="shared" si="12"/>
        <v>1.6</v>
      </c>
      <c r="P41">
        <v>2.033333333333333</v>
      </c>
      <c r="Q41" s="1">
        <f t="shared" si="6"/>
        <v>0.7868852459016394</v>
      </c>
    </row>
    <row r="42" spans="1:17" ht="12.75">
      <c r="A42" t="s">
        <v>174</v>
      </c>
      <c r="B42" t="s">
        <v>22</v>
      </c>
      <c r="C42" t="s">
        <v>263</v>
      </c>
      <c r="D42" t="s">
        <v>264</v>
      </c>
      <c r="E42" t="s">
        <v>1</v>
      </c>
      <c r="F42">
        <v>0</v>
      </c>
      <c r="G42" t="s">
        <v>84</v>
      </c>
      <c r="H42" t="s">
        <v>85</v>
      </c>
      <c r="I42">
        <f t="shared" si="7"/>
        <v>1392122</v>
      </c>
      <c r="J42">
        <f t="shared" si="8"/>
        <v>1392531</v>
      </c>
      <c r="K42">
        <f t="shared" si="9"/>
        <v>409</v>
      </c>
      <c r="L42">
        <f t="shared" si="10"/>
        <v>6.816666666666666</v>
      </c>
      <c r="M42">
        <f t="shared" si="11"/>
        <v>261.65</v>
      </c>
      <c r="N42">
        <f t="shared" si="12"/>
        <v>6.816666666666666</v>
      </c>
      <c r="P42">
        <v>6.616666666666666</v>
      </c>
      <c r="Q42" s="1">
        <f t="shared" si="6"/>
        <v>1.0302267002518892</v>
      </c>
    </row>
    <row r="43" spans="1:17" ht="12.75">
      <c r="A43" t="s">
        <v>175</v>
      </c>
      <c r="B43" t="s">
        <v>29</v>
      </c>
      <c r="C43" t="s">
        <v>265</v>
      </c>
      <c r="D43" t="s">
        <v>266</v>
      </c>
      <c r="E43" t="s">
        <v>1</v>
      </c>
      <c r="F43">
        <v>0</v>
      </c>
      <c r="G43" t="s">
        <v>86</v>
      </c>
      <c r="H43" t="s">
        <v>87</v>
      </c>
      <c r="I43">
        <f t="shared" si="7"/>
        <v>1392156</v>
      </c>
      <c r="J43">
        <f t="shared" si="8"/>
        <v>1392248</v>
      </c>
      <c r="K43">
        <f t="shared" si="9"/>
        <v>92</v>
      </c>
      <c r="L43">
        <f t="shared" si="10"/>
        <v>1.5333333333333334</v>
      </c>
      <c r="M43">
        <f t="shared" si="11"/>
        <v>262.21666666666664</v>
      </c>
      <c r="N43">
        <f t="shared" si="12"/>
        <v>1.5333333333333334</v>
      </c>
      <c r="P43">
        <v>1.2333333333333334</v>
      </c>
      <c r="Q43" s="1">
        <f t="shared" si="6"/>
        <v>1.2432432432432432</v>
      </c>
    </row>
    <row r="44" spans="1:17" ht="12.75">
      <c r="A44" t="s">
        <v>176</v>
      </c>
      <c r="B44" t="s">
        <v>8</v>
      </c>
      <c r="C44" t="s">
        <v>267</v>
      </c>
      <c r="D44" t="s">
        <v>268</v>
      </c>
      <c r="E44" t="s">
        <v>1</v>
      </c>
      <c r="F44">
        <v>0</v>
      </c>
      <c r="G44" t="s">
        <v>88</v>
      </c>
      <c r="H44" t="s">
        <v>89</v>
      </c>
      <c r="I44">
        <f t="shared" si="7"/>
        <v>1392262</v>
      </c>
      <c r="J44">
        <f t="shared" si="8"/>
        <v>1392888</v>
      </c>
      <c r="K44">
        <f t="shared" si="9"/>
        <v>626</v>
      </c>
      <c r="L44">
        <f t="shared" si="10"/>
        <v>10.433333333333334</v>
      </c>
      <c r="M44">
        <f t="shared" si="11"/>
        <v>263.98333333333335</v>
      </c>
      <c r="N44">
        <f t="shared" si="12"/>
        <v>10.433333333333334</v>
      </c>
      <c r="P44">
        <v>10.733333333333333</v>
      </c>
      <c r="Q44" s="1">
        <f t="shared" si="6"/>
        <v>0.9720496894409939</v>
      </c>
    </row>
    <row r="45" spans="1:17" ht="12.75">
      <c r="A45" t="s">
        <v>149</v>
      </c>
      <c r="B45" t="s">
        <v>109</v>
      </c>
      <c r="C45" t="s">
        <v>214</v>
      </c>
      <c r="D45" t="s">
        <v>215</v>
      </c>
      <c r="E45" t="s">
        <v>1</v>
      </c>
      <c r="F45">
        <v>0</v>
      </c>
      <c r="G45" t="s">
        <v>34</v>
      </c>
      <c r="H45" t="s">
        <v>35</v>
      </c>
      <c r="I45">
        <f t="shared" si="7"/>
        <v>1381925</v>
      </c>
      <c r="J45">
        <f t="shared" si="8"/>
        <v>1384808</v>
      </c>
      <c r="K45">
        <f t="shared" si="9"/>
        <v>2883</v>
      </c>
      <c r="L45">
        <f t="shared" si="10"/>
        <v>48.05</v>
      </c>
      <c r="M45">
        <f t="shared" si="11"/>
        <v>91.7</v>
      </c>
      <c r="N45">
        <f t="shared" si="12"/>
        <v>48.05</v>
      </c>
      <c r="P45">
        <v>45.68333333333333</v>
      </c>
      <c r="Q45" s="1">
        <f t="shared" si="6"/>
        <v>1.051805910251733</v>
      </c>
    </row>
    <row r="46" spans="1:17" ht="12.75">
      <c r="A46" t="s">
        <v>177</v>
      </c>
      <c r="B46" t="s">
        <v>0</v>
      </c>
      <c r="C46" t="s">
        <v>269</v>
      </c>
      <c r="D46" t="s">
        <v>270</v>
      </c>
      <c r="E46" t="s">
        <v>1</v>
      </c>
      <c r="F46">
        <v>0</v>
      </c>
      <c r="G46" t="s">
        <v>90</v>
      </c>
      <c r="H46" t="s">
        <v>91</v>
      </c>
      <c r="I46">
        <f t="shared" si="7"/>
        <v>1392542</v>
      </c>
      <c r="J46">
        <f t="shared" si="8"/>
        <v>1392738</v>
      </c>
      <c r="K46">
        <f t="shared" si="9"/>
        <v>196</v>
      </c>
      <c r="L46">
        <f t="shared" si="10"/>
        <v>3.2666666666666666</v>
      </c>
      <c r="M46">
        <f t="shared" si="11"/>
        <v>268.65</v>
      </c>
      <c r="N46">
        <f t="shared" si="12"/>
        <v>3.2666666666666666</v>
      </c>
      <c r="P46">
        <v>2.7333333333333334</v>
      </c>
      <c r="Q46" s="1">
        <f t="shared" si="6"/>
        <v>1.1951219512195121</v>
      </c>
    </row>
    <row r="47" spans="1:17" ht="12.75">
      <c r="A47" t="s">
        <v>178</v>
      </c>
      <c r="B47" t="s">
        <v>109</v>
      </c>
      <c r="C47" t="s">
        <v>271</v>
      </c>
      <c r="D47" t="s">
        <v>272</v>
      </c>
      <c r="E47" t="s">
        <v>1</v>
      </c>
      <c r="F47">
        <v>0</v>
      </c>
      <c r="G47" t="s">
        <v>92</v>
      </c>
      <c r="H47" t="s">
        <v>93</v>
      </c>
      <c r="I47">
        <f t="shared" si="7"/>
        <v>1392752</v>
      </c>
      <c r="J47">
        <f t="shared" si="8"/>
        <v>1393621</v>
      </c>
      <c r="K47">
        <f t="shared" si="9"/>
        <v>869</v>
      </c>
      <c r="L47">
        <f t="shared" si="10"/>
        <v>14.483333333333333</v>
      </c>
      <c r="M47">
        <f t="shared" si="11"/>
        <v>272.15</v>
      </c>
      <c r="N47">
        <f t="shared" si="12"/>
        <v>14.483333333333333</v>
      </c>
      <c r="P47">
        <v>14.183333333333334</v>
      </c>
      <c r="Q47" s="1">
        <f t="shared" si="6"/>
        <v>1.0211515863689775</v>
      </c>
    </row>
    <row r="48" spans="1:17" ht="12.75">
      <c r="A48" t="s">
        <v>179</v>
      </c>
      <c r="B48" t="s">
        <v>13</v>
      </c>
      <c r="C48" t="s">
        <v>273</v>
      </c>
      <c r="D48" t="s">
        <v>274</v>
      </c>
      <c r="E48" t="s">
        <v>1</v>
      </c>
      <c r="F48">
        <v>0</v>
      </c>
      <c r="G48" t="s">
        <v>94</v>
      </c>
      <c r="H48" t="s">
        <v>95</v>
      </c>
      <c r="I48">
        <f t="shared" si="7"/>
        <v>1392905</v>
      </c>
      <c r="J48">
        <f t="shared" si="8"/>
        <v>1392972</v>
      </c>
      <c r="K48">
        <f t="shared" si="9"/>
        <v>67</v>
      </c>
      <c r="L48">
        <f t="shared" si="10"/>
        <v>1.1166666666666667</v>
      </c>
      <c r="M48">
        <f t="shared" si="11"/>
        <v>274.7</v>
      </c>
      <c r="N48">
        <f t="shared" si="12"/>
        <v>1.1166666666666667</v>
      </c>
      <c r="P48">
        <v>1.1166666666666667</v>
      </c>
      <c r="Q48" s="1">
        <f t="shared" si="6"/>
        <v>1</v>
      </c>
    </row>
    <row r="49" spans="1:17" ht="12.75">
      <c r="A49" t="s">
        <v>180</v>
      </c>
      <c r="B49" t="s">
        <v>29</v>
      </c>
      <c r="C49" t="s">
        <v>275</v>
      </c>
      <c r="D49" t="s">
        <v>276</v>
      </c>
      <c r="E49" t="s">
        <v>1</v>
      </c>
      <c r="F49">
        <v>0</v>
      </c>
      <c r="G49" t="s">
        <v>96</v>
      </c>
      <c r="H49" t="s">
        <v>97</v>
      </c>
      <c r="I49">
        <f t="shared" si="7"/>
        <v>1392982</v>
      </c>
      <c r="J49">
        <f t="shared" si="8"/>
        <v>1393734</v>
      </c>
      <c r="K49">
        <f t="shared" si="9"/>
        <v>752</v>
      </c>
      <c r="L49">
        <f t="shared" si="10"/>
        <v>12.533333333333333</v>
      </c>
      <c r="M49">
        <f t="shared" si="11"/>
        <v>275.98333333333335</v>
      </c>
      <c r="N49">
        <f t="shared" si="12"/>
        <v>12.533333333333333</v>
      </c>
      <c r="P49">
        <v>11.916666666666666</v>
      </c>
      <c r="Q49" s="1">
        <f t="shared" si="6"/>
        <v>1.0517482517482517</v>
      </c>
    </row>
    <row r="50" spans="1:17" ht="12.75">
      <c r="A50" t="s">
        <v>181</v>
      </c>
      <c r="B50" t="s">
        <v>22</v>
      </c>
      <c r="C50" t="s">
        <v>277</v>
      </c>
      <c r="D50" t="s">
        <v>278</v>
      </c>
      <c r="E50" t="s">
        <v>1</v>
      </c>
      <c r="F50">
        <v>0</v>
      </c>
      <c r="G50" t="s">
        <v>98</v>
      </c>
      <c r="H50" t="s">
        <v>99</v>
      </c>
      <c r="I50">
        <f t="shared" si="7"/>
        <v>1393632</v>
      </c>
      <c r="J50">
        <f t="shared" si="8"/>
        <v>1394335</v>
      </c>
      <c r="K50">
        <f t="shared" si="9"/>
        <v>703</v>
      </c>
      <c r="L50">
        <f t="shared" si="10"/>
        <v>11.716666666666667</v>
      </c>
      <c r="M50">
        <f t="shared" si="11"/>
        <v>286.81666666666666</v>
      </c>
      <c r="N50">
        <f t="shared" si="12"/>
        <v>11.716666666666667</v>
      </c>
      <c r="P50">
        <v>12.2</v>
      </c>
      <c r="Q50" s="1">
        <f t="shared" si="6"/>
        <v>0.9603825136612022</v>
      </c>
    </row>
    <row r="51" spans="1:17" ht="12.75">
      <c r="A51" t="s">
        <v>182</v>
      </c>
      <c r="B51" t="s">
        <v>8</v>
      </c>
      <c r="C51" t="s">
        <v>279</v>
      </c>
      <c r="D51" t="s">
        <v>280</v>
      </c>
      <c r="E51" t="s">
        <v>1</v>
      </c>
      <c r="F51">
        <v>0</v>
      </c>
      <c r="G51" t="s">
        <v>100</v>
      </c>
      <c r="H51" t="s">
        <v>101</v>
      </c>
      <c r="I51">
        <f t="shared" si="7"/>
        <v>1393746</v>
      </c>
      <c r="J51">
        <f t="shared" si="8"/>
        <v>1393939</v>
      </c>
      <c r="K51">
        <f t="shared" si="9"/>
        <v>193</v>
      </c>
      <c r="L51">
        <f t="shared" si="10"/>
        <v>3.216666666666667</v>
      </c>
      <c r="M51">
        <f t="shared" si="11"/>
        <v>288.71666666666664</v>
      </c>
      <c r="N51">
        <f t="shared" si="12"/>
        <v>3.216666666666667</v>
      </c>
      <c r="P51">
        <v>4</v>
      </c>
      <c r="Q51" s="1">
        <f t="shared" si="6"/>
        <v>0.8041666666666667</v>
      </c>
    </row>
    <row r="52" spans="1:17" ht="12.75">
      <c r="A52" t="s">
        <v>184</v>
      </c>
      <c r="B52" t="s">
        <v>29</v>
      </c>
      <c r="C52" t="s">
        <v>283</v>
      </c>
      <c r="D52" t="s">
        <v>284</v>
      </c>
      <c r="E52" t="s">
        <v>1</v>
      </c>
      <c r="F52">
        <v>0</v>
      </c>
      <c r="G52" t="s">
        <v>104</v>
      </c>
      <c r="H52" t="s">
        <v>105</v>
      </c>
      <c r="I52">
        <f t="shared" si="7"/>
        <v>1394037</v>
      </c>
      <c r="J52">
        <f t="shared" si="8"/>
        <v>1394095</v>
      </c>
      <c r="K52">
        <f t="shared" si="9"/>
        <v>58</v>
      </c>
      <c r="L52">
        <f t="shared" si="10"/>
        <v>0.9666666666666667</v>
      </c>
      <c r="M52">
        <f t="shared" si="11"/>
        <v>293.56666666666666</v>
      </c>
      <c r="N52">
        <f t="shared" si="12"/>
        <v>0.9666666666666667</v>
      </c>
      <c r="P52">
        <v>0.8833333333333333</v>
      </c>
      <c r="Q52" s="1">
        <f t="shared" si="6"/>
        <v>1.0943396226415094</v>
      </c>
    </row>
    <row r="53" spans="11:16" ht="12.75">
      <c r="K53">
        <f>SUM(K2:K52)/60</f>
        <v>583.95</v>
      </c>
      <c r="L53">
        <f>SUM(L2:L52)</f>
        <v>583.95</v>
      </c>
      <c r="N53" s="1"/>
      <c r="P53">
        <f>SUM(P2:P52)</f>
        <v>588.8833333333333</v>
      </c>
    </row>
    <row r="54" spans="9:16" ht="12.75">
      <c r="I54">
        <f>MIN(I2:I52)</f>
        <v>1376423</v>
      </c>
      <c r="J54">
        <f>MAX(J2:J52)</f>
        <v>1394335</v>
      </c>
      <c r="N54" s="1"/>
      <c r="P54" s="1">
        <f>P53/K53</f>
        <v>1.0084482118902873</v>
      </c>
    </row>
    <row r="55" spans="10:14" ht="12.75">
      <c r="J55">
        <f>(J54-I54)/60</f>
        <v>298.53333333333336</v>
      </c>
      <c r="N55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="75" zoomScaleNormal="75" workbookViewId="0" topLeftCell="H1">
      <selection activeCell="A2" sqref="A2:H52"/>
    </sheetView>
  </sheetViews>
  <sheetFormatPr defaultColWidth="9.140625" defaultRowHeight="12.75"/>
  <cols>
    <col min="3" max="3" width="16.421875" style="0" customWidth="1"/>
    <col min="4" max="4" width="15.421875" style="0" customWidth="1"/>
    <col min="14" max="14" width="9.140625" style="1" customWidth="1"/>
  </cols>
  <sheetData>
    <row r="1" spans="1:14" ht="12.75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G1" t="s">
        <v>119</v>
      </c>
      <c r="H1" t="s">
        <v>108</v>
      </c>
      <c r="I1" t="s">
        <v>110</v>
      </c>
      <c r="J1" t="s">
        <v>111</v>
      </c>
      <c r="K1" t="s">
        <v>112</v>
      </c>
      <c r="L1" t="s">
        <v>113</v>
      </c>
      <c r="M1" t="s">
        <v>131</v>
      </c>
      <c r="N1" s="19" t="s">
        <v>132</v>
      </c>
    </row>
    <row r="2" spans="1:14" ht="12.75">
      <c r="A2" t="s">
        <v>292</v>
      </c>
      <c r="B2" t="s">
        <v>289</v>
      </c>
      <c r="C2" t="s">
        <v>293</v>
      </c>
      <c r="D2" t="s">
        <v>294</v>
      </c>
      <c r="E2" t="s">
        <v>1</v>
      </c>
      <c r="F2">
        <v>0</v>
      </c>
      <c r="G2" t="s">
        <v>2</v>
      </c>
      <c r="H2" t="s">
        <v>3</v>
      </c>
      <c r="I2">
        <f aca="true" t="shared" si="0" ref="I2:I33">MID(C2,1,2)*60*60*24+MID(C2,9,2)*60*60+MID(C2,12,2)*60+MID(C2,15,2)</f>
        <v>1149385</v>
      </c>
      <c r="J2">
        <f aca="true" t="shared" si="1" ref="J2:J33">MID(D2,1,2)*60*60*24+MID(D2,9,2)*60*60+MID(D2,12,2)*60+MID(D2,15,2)</f>
        <v>1153870</v>
      </c>
      <c r="K2">
        <f aca="true" t="shared" si="2" ref="K2:K33">J2-I2</f>
        <v>4485</v>
      </c>
      <c r="L2">
        <f>K2/60</f>
        <v>74.75</v>
      </c>
      <c r="M2">
        <f>(I2-$I$54)/60</f>
        <v>0</v>
      </c>
      <c r="N2">
        <f>K2/60</f>
        <v>74.75</v>
      </c>
    </row>
    <row r="3" spans="1:14" ht="12.75">
      <c r="A3" t="s">
        <v>295</v>
      </c>
      <c r="B3" t="s">
        <v>8</v>
      </c>
      <c r="C3" t="s">
        <v>296</v>
      </c>
      <c r="D3" t="s">
        <v>297</v>
      </c>
      <c r="E3" t="s">
        <v>1</v>
      </c>
      <c r="F3">
        <v>0</v>
      </c>
      <c r="G3" t="s">
        <v>4</v>
      </c>
      <c r="H3" t="s">
        <v>5</v>
      </c>
      <c r="I3">
        <f t="shared" si="0"/>
        <v>1149395</v>
      </c>
      <c r="J3">
        <f t="shared" si="1"/>
        <v>1149952</v>
      </c>
      <c r="K3">
        <f t="shared" si="2"/>
        <v>557</v>
      </c>
      <c r="L3">
        <f aca="true" t="shared" si="3" ref="L3:L53">K3/60</f>
        <v>9.283333333333333</v>
      </c>
      <c r="M3">
        <f aca="true" t="shared" si="4" ref="M3:M52">(I3-$I$54)/60</f>
        <v>0.16666666666666666</v>
      </c>
      <c r="N3">
        <f aca="true" t="shared" si="5" ref="N3:N52">K3/60</f>
        <v>9.283333333333333</v>
      </c>
    </row>
    <row r="4" spans="1:14" ht="12.75">
      <c r="A4" t="s">
        <v>298</v>
      </c>
      <c r="B4" t="s">
        <v>22</v>
      </c>
      <c r="C4" t="s">
        <v>299</v>
      </c>
      <c r="D4" t="s">
        <v>300</v>
      </c>
      <c r="E4" t="s">
        <v>1</v>
      </c>
      <c r="F4">
        <v>0</v>
      </c>
      <c r="G4" t="s">
        <v>6</v>
      </c>
      <c r="H4" t="s">
        <v>7</v>
      </c>
      <c r="I4">
        <f t="shared" si="0"/>
        <v>1149405</v>
      </c>
      <c r="J4">
        <f t="shared" si="1"/>
        <v>1149739</v>
      </c>
      <c r="K4">
        <f t="shared" si="2"/>
        <v>334</v>
      </c>
      <c r="L4">
        <f t="shared" si="3"/>
        <v>5.566666666666666</v>
      </c>
      <c r="M4">
        <f t="shared" si="4"/>
        <v>0.3333333333333333</v>
      </c>
      <c r="N4">
        <f t="shared" si="5"/>
        <v>5.566666666666666</v>
      </c>
    </row>
    <row r="5" spans="1:14" ht="12.75">
      <c r="A5" t="s">
        <v>301</v>
      </c>
      <c r="B5" t="s">
        <v>0</v>
      </c>
      <c r="C5" t="s">
        <v>302</v>
      </c>
      <c r="D5" t="s">
        <v>303</v>
      </c>
      <c r="E5" t="s">
        <v>1</v>
      </c>
      <c r="F5">
        <v>0</v>
      </c>
      <c r="G5" t="s">
        <v>9</v>
      </c>
      <c r="H5" t="s">
        <v>10</v>
      </c>
      <c r="I5">
        <f t="shared" si="0"/>
        <v>1149415</v>
      </c>
      <c r="J5">
        <f t="shared" si="1"/>
        <v>1149940</v>
      </c>
      <c r="K5">
        <f t="shared" si="2"/>
        <v>525</v>
      </c>
      <c r="L5">
        <f t="shared" si="3"/>
        <v>8.75</v>
      </c>
      <c r="M5">
        <f t="shared" si="4"/>
        <v>0.5</v>
      </c>
      <c r="N5">
        <f t="shared" si="5"/>
        <v>8.75</v>
      </c>
    </row>
    <row r="6" spans="1:14" ht="12.75">
      <c r="A6" t="s">
        <v>304</v>
      </c>
      <c r="B6" t="s">
        <v>291</v>
      </c>
      <c r="C6" t="s">
        <v>305</v>
      </c>
      <c r="D6" t="s">
        <v>306</v>
      </c>
      <c r="E6" t="s">
        <v>1</v>
      </c>
      <c r="F6">
        <v>0</v>
      </c>
      <c r="G6" t="s">
        <v>11</v>
      </c>
      <c r="H6" t="s">
        <v>12</v>
      </c>
      <c r="I6">
        <f t="shared" si="0"/>
        <v>1149425</v>
      </c>
      <c r="J6">
        <f t="shared" si="1"/>
        <v>1149923</v>
      </c>
      <c r="K6">
        <f t="shared" si="2"/>
        <v>498</v>
      </c>
      <c r="L6">
        <f t="shared" si="3"/>
        <v>8.3</v>
      </c>
      <c r="M6">
        <f t="shared" si="4"/>
        <v>0.6666666666666666</v>
      </c>
      <c r="N6">
        <f t="shared" si="5"/>
        <v>8.3</v>
      </c>
    </row>
    <row r="7" spans="1:14" ht="12.75">
      <c r="A7" t="s">
        <v>307</v>
      </c>
      <c r="B7" t="s">
        <v>290</v>
      </c>
      <c r="C7" t="s">
        <v>308</v>
      </c>
      <c r="D7" t="s">
        <v>309</v>
      </c>
      <c r="E7" t="s">
        <v>1</v>
      </c>
      <c r="F7">
        <v>0</v>
      </c>
      <c r="G7" t="s">
        <v>14</v>
      </c>
      <c r="H7" t="s">
        <v>15</v>
      </c>
      <c r="I7">
        <f t="shared" si="0"/>
        <v>1149450</v>
      </c>
      <c r="J7">
        <f t="shared" si="1"/>
        <v>1149874</v>
      </c>
      <c r="K7">
        <f t="shared" si="2"/>
        <v>424</v>
      </c>
      <c r="L7">
        <f t="shared" si="3"/>
        <v>7.066666666666666</v>
      </c>
      <c r="M7">
        <f t="shared" si="4"/>
        <v>1.0833333333333333</v>
      </c>
      <c r="N7">
        <f t="shared" si="5"/>
        <v>7.066666666666666</v>
      </c>
    </row>
    <row r="8" spans="1:14" ht="12.75">
      <c r="A8" t="s">
        <v>310</v>
      </c>
      <c r="B8" t="s">
        <v>13</v>
      </c>
      <c r="C8" t="s">
        <v>311</v>
      </c>
      <c r="D8" t="s">
        <v>312</v>
      </c>
      <c r="E8" t="s">
        <v>1</v>
      </c>
      <c r="F8">
        <v>0</v>
      </c>
      <c r="G8" t="s">
        <v>16</v>
      </c>
      <c r="H8" t="s">
        <v>17</v>
      </c>
      <c r="I8">
        <f t="shared" si="0"/>
        <v>1149460</v>
      </c>
      <c r="J8">
        <f t="shared" si="1"/>
        <v>1149537</v>
      </c>
      <c r="K8">
        <f t="shared" si="2"/>
        <v>77</v>
      </c>
      <c r="L8">
        <f t="shared" si="3"/>
        <v>1.2833333333333334</v>
      </c>
      <c r="M8">
        <f t="shared" si="4"/>
        <v>1.25</v>
      </c>
      <c r="N8">
        <f t="shared" si="5"/>
        <v>1.2833333333333334</v>
      </c>
    </row>
    <row r="9" spans="1:14" ht="12.75">
      <c r="A9" t="s">
        <v>313</v>
      </c>
      <c r="B9" t="s">
        <v>29</v>
      </c>
      <c r="C9" t="s">
        <v>314</v>
      </c>
      <c r="D9" t="s">
        <v>315</v>
      </c>
      <c r="E9" t="s">
        <v>1</v>
      </c>
      <c r="F9">
        <v>0</v>
      </c>
      <c r="G9" t="s">
        <v>18</v>
      </c>
      <c r="H9" t="s">
        <v>19</v>
      </c>
      <c r="I9">
        <f t="shared" si="0"/>
        <v>1149470</v>
      </c>
      <c r="J9">
        <f t="shared" si="1"/>
        <v>1149556</v>
      </c>
      <c r="K9">
        <f t="shared" si="2"/>
        <v>86</v>
      </c>
      <c r="L9">
        <f t="shared" si="3"/>
        <v>1.4333333333333333</v>
      </c>
      <c r="M9">
        <f t="shared" si="4"/>
        <v>1.4166666666666667</v>
      </c>
      <c r="N9">
        <f t="shared" si="5"/>
        <v>1.4333333333333333</v>
      </c>
    </row>
    <row r="10" spans="1:14" ht="12.75">
      <c r="A10" t="s">
        <v>316</v>
      </c>
      <c r="B10" t="s">
        <v>13</v>
      </c>
      <c r="C10" t="s">
        <v>317</v>
      </c>
      <c r="D10" t="s">
        <v>318</v>
      </c>
      <c r="E10" t="s">
        <v>1</v>
      </c>
      <c r="F10">
        <v>0</v>
      </c>
      <c r="G10" t="s">
        <v>20</v>
      </c>
      <c r="H10" t="s">
        <v>21</v>
      </c>
      <c r="I10">
        <f t="shared" si="0"/>
        <v>1149554</v>
      </c>
      <c r="J10">
        <f t="shared" si="1"/>
        <v>1152557</v>
      </c>
      <c r="K10">
        <f t="shared" si="2"/>
        <v>3003</v>
      </c>
      <c r="L10">
        <f t="shared" si="3"/>
        <v>50.05</v>
      </c>
      <c r="M10">
        <f t="shared" si="4"/>
        <v>2.816666666666667</v>
      </c>
      <c r="N10">
        <f t="shared" si="5"/>
        <v>50.05</v>
      </c>
    </row>
    <row r="11" spans="1:14" ht="12.75">
      <c r="A11" t="s">
        <v>319</v>
      </c>
      <c r="B11" t="s">
        <v>109</v>
      </c>
      <c r="C11" t="s">
        <v>320</v>
      </c>
      <c r="D11" t="s">
        <v>321</v>
      </c>
      <c r="E11" t="s">
        <v>1</v>
      </c>
      <c r="F11">
        <v>0</v>
      </c>
      <c r="G11" t="s">
        <v>23</v>
      </c>
      <c r="H11" t="s">
        <v>24</v>
      </c>
      <c r="I11">
        <f t="shared" si="0"/>
        <v>1149575</v>
      </c>
      <c r="J11">
        <f t="shared" si="1"/>
        <v>1150524</v>
      </c>
      <c r="K11">
        <f t="shared" si="2"/>
        <v>949</v>
      </c>
      <c r="L11">
        <f t="shared" si="3"/>
        <v>15.816666666666666</v>
      </c>
      <c r="M11">
        <f t="shared" si="4"/>
        <v>3.1666666666666665</v>
      </c>
      <c r="N11">
        <f t="shared" si="5"/>
        <v>15.816666666666666</v>
      </c>
    </row>
    <row r="12" spans="1:14" ht="12.75">
      <c r="A12" t="s">
        <v>322</v>
      </c>
      <c r="B12" t="s">
        <v>29</v>
      </c>
      <c r="C12" t="s">
        <v>323</v>
      </c>
      <c r="D12" t="s">
        <v>324</v>
      </c>
      <c r="E12" t="s">
        <v>1</v>
      </c>
      <c r="F12">
        <v>0</v>
      </c>
      <c r="G12" t="s">
        <v>25</v>
      </c>
      <c r="H12" t="s">
        <v>26</v>
      </c>
      <c r="I12">
        <f t="shared" si="0"/>
        <v>1149755</v>
      </c>
      <c r="J12">
        <f t="shared" si="1"/>
        <v>1149898</v>
      </c>
      <c r="K12">
        <f t="shared" si="2"/>
        <v>143</v>
      </c>
      <c r="L12">
        <f t="shared" si="3"/>
        <v>2.3833333333333333</v>
      </c>
      <c r="M12">
        <f t="shared" si="4"/>
        <v>6.166666666666667</v>
      </c>
      <c r="N12">
        <f t="shared" si="5"/>
        <v>2.3833333333333333</v>
      </c>
    </row>
    <row r="13" spans="1:14" ht="12.75">
      <c r="A13" t="s">
        <v>325</v>
      </c>
      <c r="B13" t="s">
        <v>22</v>
      </c>
      <c r="C13" t="s">
        <v>326</v>
      </c>
      <c r="D13" t="s">
        <v>327</v>
      </c>
      <c r="E13" t="s">
        <v>1</v>
      </c>
      <c r="F13">
        <v>0</v>
      </c>
      <c r="G13" t="s">
        <v>27</v>
      </c>
      <c r="H13" t="s">
        <v>28</v>
      </c>
      <c r="I13">
        <f t="shared" si="0"/>
        <v>1149890</v>
      </c>
      <c r="J13">
        <f t="shared" si="1"/>
        <v>1150285</v>
      </c>
      <c r="K13">
        <f t="shared" si="2"/>
        <v>395</v>
      </c>
      <c r="L13">
        <f t="shared" si="3"/>
        <v>6.583333333333333</v>
      </c>
      <c r="M13">
        <f t="shared" si="4"/>
        <v>8.416666666666666</v>
      </c>
      <c r="N13">
        <f t="shared" si="5"/>
        <v>6.583333333333333</v>
      </c>
    </row>
    <row r="14" spans="1:14" ht="12.75">
      <c r="A14" t="s">
        <v>328</v>
      </c>
      <c r="B14" t="s">
        <v>29</v>
      </c>
      <c r="C14" t="s">
        <v>329</v>
      </c>
      <c r="D14" t="s">
        <v>330</v>
      </c>
      <c r="E14" t="s">
        <v>1</v>
      </c>
      <c r="F14">
        <v>0</v>
      </c>
      <c r="G14" t="s">
        <v>30</v>
      </c>
      <c r="H14" t="s">
        <v>31</v>
      </c>
      <c r="I14">
        <f t="shared" si="0"/>
        <v>1149915</v>
      </c>
      <c r="J14">
        <f t="shared" si="1"/>
        <v>1150023</v>
      </c>
      <c r="K14">
        <f t="shared" si="2"/>
        <v>108</v>
      </c>
      <c r="L14">
        <f t="shared" si="3"/>
        <v>1.8</v>
      </c>
      <c r="M14">
        <f t="shared" si="4"/>
        <v>8.833333333333334</v>
      </c>
      <c r="N14">
        <f t="shared" si="5"/>
        <v>1.8</v>
      </c>
    </row>
    <row r="15" spans="1:14" ht="12.75">
      <c r="A15" t="s">
        <v>331</v>
      </c>
      <c r="B15" t="s">
        <v>290</v>
      </c>
      <c r="C15" t="s">
        <v>303</v>
      </c>
      <c r="D15" t="s">
        <v>332</v>
      </c>
      <c r="E15" t="s">
        <v>1</v>
      </c>
      <c r="F15">
        <v>0</v>
      </c>
      <c r="G15" t="s">
        <v>32</v>
      </c>
      <c r="H15" t="s">
        <v>33</v>
      </c>
      <c r="I15">
        <f t="shared" si="0"/>
        <v>1149940</v>
      </c>
      <c r="J15">
        <f t="shared" si="1"/>
        <v>1151622</v>
      </c>
      <c r="K15">
        <f t="shared" si="2"/>
        <v>1682</v>
      </c>
      <c r="L15">
        <f t="shared" si="3"/>
        <v>28.033333333333335</v>
      </c>
      <c r="M15">
        <f t="shared" si="4"/>
        <v>9.25</v>
      </c>
      <c r="N15">
        <f t="shared" si="5"/>
        <v>28.033333333333335</v>
      </c>
    </row>
    <row r="16" spans="1:14" ht="12.75">
      <c r="A16" t="s">
        <v>333</v>
      </c>
      <c r="B16" t="s">
        <v>0</v>
      </c>
      <c r="C16" t="s">
        <v>334</v>
      </c>
      <c r="D16" t="s">
        <v>335</v>
      </c>
      <c r="E16" t="s">
        <v>1</v>
      </c>
      <c r="F16">
        <v>0</v>
      </c>
      <c r="G16" t="s">
        <v>34</v>
      </c>
      <c r="H16" t="s">
        <v>35</v>
      </c>
      <c r="I16">
        <f t="shared" si="0"/>
        <v>1149960</v>
      </c>
      <c r="J16">
        <f t="shared" si="1"/>
        <v>1152789</v>
      </c>
      <c r="K16">
        <f t="shared" si="2"/>
        <v>2829</v>
      </c>
      <c r="L16">
        <f t="shared" si="3"/>
        <v>47.15</v>
      </c>
      <c r="M16">
        <f t="shared" si="4"/>
        <v>9.583333333333334</v>
      </c>
      <c r="N16">
        <f t="shared" si="5"/>
        <v>47.15</v>
      </c>
    </row>
    <row r="17" spans="1:14" ht="12.75">
      <c r="A17" t="s">
        <v>336</v>
      </c>
      <c r="B17" t="s">
        <v>8</v>
      </c>
      <c r="C17" t="s">
        <v>337</v>
      </c>
      <c r="D17" t="s">
        <v>338</v>
      </c>
      <c r="E17" t="s">
        <v>1</v>
      </c>
      <c r="F17">
        <v>0</v>
      </c>
      <c r="G17" t="s">
        <v>36</v>
      </c>
      <c r="H17" t="s">
        <v>37</v>
      </c>
      <c r="I17">
        <f t="shared" si="0"/>
        <v>1150041</v>
      </c>
      <c r="J17">
        <f t="shared" si="1"/>
        <v>1150878</v>
      </c>
      <c r="K17">
        <f t="shared" si="2"/>
        <v>837</v>
      </c>
      <c r="L17">
        <f t="shared" si="3"/>
        <v>13.95</v>
      </c>
      <c r="M17">
        <f t="shared" si="4"/>
        <v>10.933333333333334</v>
      </c>
      <c r="N17">
        <f t="shared" si="5"/>
        <v>13.95</v>
      </c>
    </row>
    <row r="18" spans="1:14" ht="12.75">
      <c r="A18" t="s">
        <v>339</v>
      </c>
      <c r="B18" t="s">
        <v>29</v>
      </c>
      <c r="C18" t="s">
        <v>340</v>
      </c>
      <c r="D18" t="s">
        <v>341</v>
      </c>
      <c r="E18" t="s">
        <v>1</v>
      </c>
      <c r="F18">
        <v>0</v>
      </c>
      <c r="G18" t="s">
        <v>38</v>
      </c>
      <c r="H18" t="s">
        <v>39</v>
      </c>
      <c r="I18">
        <f t="shared" si="0"/>
        <v>1150051</v>
      </c>
      <c r="J18">
        <f t="shared" si="1"/>
        <v>1150436</v>
      </c>
      <c r="K18">
        <f t="shared" si="2"/>
        <v>385</v>
      </c>
      <c r="L18">
        <f t="shared" si="3"/>
        <v>6.416666666666667</v>
      </c>
      <c r="M18">
        <f t="shared" si="4"/>
        <v>11.1</v>
      </c>
      <c r="N18">
        <f t="shared" si="5"/>
        <v>6.416666666666667</v>
      </c>
    </row>
    <row r="19" spans="1:14" ht="12.75">
      <c r="A19" t="s">
        <v>342</v>
      </c>
      <c r="B19" t="s">
        <v>291</v>
      </c>
      <c r="C19" t="s">
        <v>343</v>
      </c>
      <c r="D19" t="s">
        <v>344</v>
      </c>
      <c r="E19" t="s">
        <v>1</v>
      </c>
      <c r="F19">
        <v>0</v>
      </c>
      <c r="G19" t="s">
        <v>40</v>
      </c>
      <c r="H19" t="s">
        <v>41</v>
      </c>
      <c r="I19">
        <f t="shared" si="0"/>
        <v>1150306</v>
      </c>
      <c r="J19">
        <f t="shared" si="1"/>
        <v>1150791</v>
      </c>
      <c r="K19">
        <f t="shared" si="2"/>
        <v>485</v>
      </c>
      <c r="L19">
        <f t="shared" si="3"/>
        <v>8.083333333333334</v>
      </c>
      <c r="M19">
        <f t="shared" si="4"/>
        <v>15.35</v>
      </c>
      <c r="N19">
        <f t="shared" si="5"/>
        <v>8.083333333333334</v>
      </c>
    </row>
    <row r="20" spans="1:14" ht="12.75">
      <c r="A20" t="s">
        <v>345</v>
      </c>
      <c r="B20" t="s">
        <v>22</v>
      </c>
      <c r="C20" t="s">
        <v>346</v>
      </c>
      <c r="D20" t="s">
        <v>347</v>
      </c>
      <c r="E20" t="s">
        <v>1</v>
      </c>
      <c r="F20">
        <v>0</v>
      </c>
      <c r="G20" t="s">
        <v>42</v>
      </c>
      <c r="H20" t="s">
        <v>43</v>
      </c>
      <c r="I20">
        <f t="shared" si="0"/>
        <v>1150457</v>
      </c>
      <c r="J20">
        <f t="shared" si="1"/>
        <v>1152736</v>
      </c>
      <c r="K20">
        <f t="shared" si="2"/>
        <v>2279</v>
      </c>
      <c r="L20">
        <f t="shared" si="3"/>
        <v>37.983333333333334</v>
      </c>
      <c r="M20">
        <f t="shared" si="4"/>
        <v>17.866666666666667</v>
      </c>
      <c r="N20">
        <f t="shared" si="5"/>
        <v>37.983333333333334</v>
      </c>
    </row>
    <row r="21" spans="1:14" ht="12.75">
      <c r="A21" t="s">
        <v>348</v>
      </c>
      <c r="B21" t="s">
        <v>29</v>
      </c>
      <c r="C21" t="s">
        <v>349</v>
      </c>
      <c r="D21" t="s">
        <v>350</v>
      </c>
      <c r="E21" t="s">
        <v>1</v>
      </c>
      <c r="F21">
        <v>0</v>
      </c>
      <c r="G21" t="s">
        <v>74</v>
      </c>
      <c r="H21" t="s">
        <v>75</v>
      </c>
      <c r="I21">
        <f t="shared" si="0"/>
        <v>1150541</v>
      </c>
      <c r="J21">
        <f t="shared" si="1"/>
        <v>1152192</v>
      </c>
      <c r="K21">
        <f t="shared" si="2"/>
        <v>1651</v>
      </c>
      <c r="L21">
        <f t="shared" si="3"/>
        <v>27.516666666666666</v>
      </c>
      <c r="M21">
        <f t="shared" si="4"/>
        <v>19.266666666666666</v>
      </c>
      <c r="N21">
        <f t="shared" si="5"/>
        <v>27.516666666666666</v>
      </c>
    </row>
    <row r="22" spans="1:14" ht="12.75">
      <c r="A22" t="s">
        <v>351</v>
      </c>
      <c r="B22" t="s">
        <v>291</v>
      </c>
      <c r="C22" t="s">
        <v>352</v>
      </c>
      <c r="D22" t="s">
        <v>353</v>
      </c>
      <c r="E22" t="s">
        <v>1</v>
      </c>
      <c r="F22">
        <v>0</v>
      </c>
      <c r="G22" t="s">
        <v>44</v>
      </c>
      <c r="H22" t="s">
        <v>45</v>
      </c>
      <c r="I22">
        <f t="shared" si="0"/>
        <v>1150810</v>
      </c>
      <c r="J22">
        <f t="shared" si="1"/>
        <v>1151370</v>
      </c>
      <c r="K22">
        <f t="shared" si="2"/>
        <v>560</v>
      </c>
      <c r="L22">
        <f t="shared" si="3"/>
        <v>9.333333333333334</v>
      </c>
      <c r="M22">
        <f t="shared" si="4"/>
        <v>23.75</v>
      </c>
      <c r="N22">
        <f t="shared" si="5"/>
        <v>9.333333333333334</v>
      </c>
    </row>
    <row r="23" spans="1:14" ht="12.75">
      <c r="A23" t="s">
        <v>354</v>
      </c>
      <c r="B23" t="s">
        <v>109</v>
      </c>
      <c r="C23" t="s">
        <v>355</v>
      </c>
      <c r="D23" t="s">
        <v>356</v>
      </c>
      <c r="E23" t="s">
        <v>1</v>
      </c>
      <c r="F23">
        <v>0</v>
      </c>
      <c r="G23" t="s">
        <v>46</v>
      </c>
      <c r="H23" t="s">
        <v>47</v>
      </c>
      <c r="I23">
        <f t="shared" si="0"/>
        <v>1150895</v>
      </c>
      <c r="J23">
        <f t="shared" si="1"/>
        <v>1151810</v>
      </c>
      <c r="K23">
        <f t="shared" si="2"/>
        <v>915</v>
      </c>
      <c r="L23">
        <f t="shared" si="3"/>
        <v>15.25</v>
      </c>
      <c r="M23">
        <f t="shared" si="4"/>
        <v>25.166666666666668</v>
      </c>
      <c r="N23">
        <f t="shared" si="5"/>
        <v>15.25</v>
      </c>
    </row>
    <row r="24" spans="1:14" ht="12.75">
      <c r="A24" t="s">
        <v>357</v>
      </c>
      <c r="B24" t="s">
        <v>8</v>
      </c>
      <c r="C24" t="s">
        <v>358</v>
      </c>
      <c r="D24" t="s">
        <v>359</v>
      </c>
      <c r="E24" t="s">
        <v>1</v>
      </c>
      <c r="F24">
        <v>0</v>
      </c>
      <c r="G24" t="s">
        <v>48</v>
      </c>
      <c r="H24" t="s">
        <v>49</v>
      </c>
      <c r="I24">
        <f t="shared" si="0"/>
        <v>1151386</v>
      </c>
      <c r="J24">
        <f t="shared" si="1"/>
        <v>1152065</v>
      </c>
      <c r="K24">
        <f t="shared" si="2"/>
        <v>679</v>
      </c>
      <c r="L24">
        <f t="shared" si="3"/>
        <v>11.316666666666666</v>
      </c>
      <c r="M24">
        <f t="shared" si="4"/>
        <v>33.35</v>
      </c>
      <c r="N24">
        <f t="shared" si="5"/>
        <v>11.316666666666666</v>
      </c>
    </row>
    <row r="25" spans="1:17" ht="12.75">
      <c r="A25" t="s">
        <v>360</v>
      </c>
      <c r="B25" t="s">
        <v>291</v>
      </c>
      <c r="C25" t="s">
        <v>361</v>
      </c>
      <c r="D25" t="s">
        <v>362</v>
      </c>
      <c r="E25" t="s">
        <v>1</v>
      </c>
      <c r="F25">
        <v>0</v>
      </c>
      <c r="G25" t="s">
        <v>50</v>
      </c>
      <c r="H25" t="s">
        <v>51</v>
      </c>
      <c r="I25">
        <f t="shared" si="0"/>
        <v>1151641</v>
      </c>
      <c r="J25">
        <f t="shared" si="1"/>
        <v>1151780</v>
      </c>
      <c r="K25">
        <f t="shared" si="2"/>
        <v>139</v>
      </c>
      <c r="L25">
        <f t="shared" si="3"/>
        <v>2.316666666666667</v>
      </c>
      <c r="M25">
        <f t="shared" si="4"/>
        <v>37.6</v>
      </c>
      <c r="N25">
        <f t="shared" si="5"/>
        <v>2.316666666666667</v>
      </c>
      <c r="O25" t="s">
        <v>115</v>
      </c>
      <c r="P25" t="s">
        <v>108</v>
      </c>
      <c r="Q25" t="s">
        <v>113</v>
      </c>
    </row>
    <row r="26" spans="1:17" ht="12.75">
      <c r="A26" t="s">
        <v>363</v>
      </c>
      <c r="B26" t="s">
        <v>290</v>
      </c>
      <c r="C26" t="s">
        <v>364</v>
      </c>
      <c r="D26" t="s">
        <v>365</v>
      </c>
      <c r="E26" t="s">
        <v>1</v>
      </c>
      <c r="F26">
        <v>0</v>
      </c>
      <c r="G26" t="s">
        <v>80</v>
      </c>
      <c r="H26" t="s">
        <v>81</v>
      </c>
      <c r="I26">
        <f t="shared" si="0"/>
        <v>1151797</v>
      </c>
      <c r="J26">
        <f t="shared" si="1"/>
        <v>1153562</v>
      </c>
      <c r="K26">
        <f t="shared" si="2"/>
        <v>1765</v>
      </c>
      <c r="L26">
        <f t="shared" si="3"/>
        <v>29.416666666666668</v>
      </c>
      <c r="M26">
        <f t="shared" si="4"/>
        <v>40.2</v>
      </c>
      <c r="N26">
        <f t="shared" si="5"/>
        <v>29.416666666666668</v>
      </c>
      <c r="O26" t="s">
        <v>8</v>
      </c>
      <c r="P26" t="s">
        <v>3</v>
      </c>
      <c r="Q26">
        <v>100.36666666666666</v>
      </c>
    </row>
    <row r="27" spans="1:17" ht="12.75">
      <c r="A27" t="s">
        <v>366</v>
      </c>
      <c r="B27" t="s">
        <v>109</v>
      </c>
      <c r="C27" t="s">
        <v>367</v>
      </c>
      <c r="D27" t="s">
        <v>368</v>
      </c>
      <c r="E27" t="s">
        <v>1</v>
      </c>
      <c r="F27">
        <v>0</v>
      </c>
      <c r="G27" t="s">
        <v>52</v>
      </c>
      <c r="H27" t="s">
        <v>53</v>
      </c>
      <c r="I27">
        <f t="shared" si="0"/>
        <v>1151829</v>
      </c>
      <c r="J27">
        <f t="shared" si="1"/>
        <v>1153212</v>
      </c>
      <c r="K27">
        <f t="shared" si="2"/>
        <v>1383</v>
      </c>
      <c r="L27">
        <f t="shared" si="3"/>
        <v>23.05</v>
      </c>
      <c r="M27">
        <f t="shared" si="4"/>
        <v>40.733333333333334</v>
      </c>
      <c r="N27">
        <f t="shared" si="5"/>
        <v>23.05</v>
      </c>
      <c r="O27" t="s">
        <v>13</v>
      </c>
      <c r="P27" t="s">
        <v>5</v>
      </c>
      <c r="Q27">
        <v>10.55</v>
      </c>
    </row>
    <row r="28" spans="1:17" ht="12.75">
      <c r="A28" t="s">
        <v>369</v>
      </c>
      <c r="B28" t="s">
        <v>291</v>
      </c>
      <c r="C28" t="s">
        <v>370</v>
      </c>
      <c r="D28" t="s">
        <v>371</v>
      </c>
      <c r="E28" t="s">
        <v>1</v>
      </c>
      <c r="F28">
        <v>0</v>
      </c>
      <c r="G28" t="s">
        <v>54</v>
      </c>
      <c r="H28" t="s">
        <v>55</v>
      </c>
      <c r="I28">
        <f t="shared" si="0"/>
        <v>1152082</v>
      </c>
      <c r="J28">
        <f t="shared" si="1"/>
        <v>1152749</v>
      </c>
      <c r="K28">
        <f t="shared" si="2"/>
        <v>667</v>
      </c>
      <c r="L28">
        <f t="shared" si="3"/>
        <v>11.116666666666667</v>
      </c>
      <c r="M28">
        <f t="shared" si="4"/>
        <v>44.95</v>
      </c>
      <c r="N28">
        <f t="shared" si="5"/>
        <v>11.116666666666667</v>
      </c>
      <c r="O28" t="s">
        <v>29</v>
      </c>
      <c r="P28" t="s">
        <v>7</v>
      </c>
      <c r="Q28">
        <v>7.766666666666667</v>
      </c>
    </row>
    <row r="29" spans="1:17" ht="12.75">
      <c r="A29" t="s">
        <v>372</v>
      </c>
      <c r="B29" t="s">
        <v>29</v>
      </c>
      <c r="C29" t="s">
        <v>373</v>
      </c>
      <c r="D29" t="s">
        <v>374</v>
      </c>
      <c r="E29" t="s">
        <v>1</v>
      </c>
      <c r="F29">
        <v>0</v>
      </c>
      <c r="G29" t="s">
        <v>56</v>
      </c>
      <c r="H29" t="s">
        <v>57</v>
      </c>
      <c r="I29">
        <f t="shared" si="0"/>
        <v>1152212</v>
      </c>
      <c r="J29">
        <f t="shared" si="1"/>
        <v>1152979</v>
      </c>
      <c r="K29">
        <f t="shared" si="2"/>
        <v>767</v>
      </c>
      <c r="L29">
        <f t="shared" si="3"/>
        <v>12.783333333333333</v>
      </c>
      <c r="M29">
        <f t="shared" si="4"/>
        <v>47.11666666666667</v>
      </c>
      <c r="N29">
        <f t="shared" si="5"/>
        <v>12.783333333333333</v>
      </c>
      <c r="O29" t="s">
        <v>0</v>
      </c>
      <c r="P29" t="s">
        <v>10</v>
      </c>
      <c r="Q29">
        <v>13.5</v>
      </c>
    </row>
    <row r="30" spans="1:17" ht="12.75">
      <c r="A30" t="s">
        <v>375</v>
      </c>
      <c r="B30" t="s">
        <v>8</v>
      </c>
      <c r="C30" t="s">
        <v>376</v>
      </c>
      <c r="D30" t="s">
        <v>377</v>
      </c>
      <c r="E30" t="s">
        <v>1</v>
      </c>
      <c r="F30">
        <v>0</v>
      </c>
      <c r="G30" t="s">
        <v>58</v>
      </c>
      <c r="H30" t="s">
        <v>59</v>
      </c>
      <c r="I30">
        <f t="shared" si="0"/>
        <v>1152572</v>
      </c>
      <c r="J30">
        <f t="shared" si="1"/>
        <v>1152909</v>
      </c>
      <c r="K30">
        <f t="shared" si="2"/>
        <v>337</v>
      </c>
      <c r="L30">
        <f t="shared" si="3"/>
        <v>5.616666666666666</v>
      </c>
      <c r="M30">
        <f t="shared" si="4"/>
        <v>53.11666666666667</v>
      </c>
      <c r="N30">
        <f t="shared" si="5"/>
        <v>5.616666666666666</v>
      </c>
      <c r="O30" t="s">
        <v>22</v>
      </c>
      <c r="P30" t="s">
        <v>12</v>
      </c>
      <c r="Q30">
        <v>10.516666666666667</v>
      </c>
    </row>
    <row r="31" spans="1:17" ht="12.75">
      <c r="A31" t="s">
        <v>378</v>
      </c>
      <c r="B31" t="s">
        <v>13</v>
      </c>
      <c r="C31" t="s">
        <v>379</v>
      </c>
      <c r="D31" t="s">
        <v>380</v>
      </c>
      <c r="E31" t="s">
        <v>1</v>
      </c>
      <c r="F31">
        <v>0</v>
      </c>
      <c r="G31" t="s">
        <v>60</v>
      </c>
      <c r="H31" t="s">
        <v>61</v>
      </c>
      <c r="I31">
        <f t="shared" si="0"/>
        <v>1152756</v>
      </c>
      <c r="J31">
        <f t="shared" si="1"/>
        <v>1152854</v>
      </c>
      <c r="K31">
        <f t="shared" si="2"/>
        <v>98</v>
      </c>
      <c r="L31">
        <f t="shared" si="3"/>
        <v>1.6333333333333333</v>
      </c>
      <c r="M31">
        <f t="shared" si="4"/>
        <v>56.18333333333333</v>
      </c>
      <c r="N31">
        <f t="shared" si="5"/>
        <v>1.6333333333333333</v>
      </c>
      <c r="O31" t="s">
        <v>109</v>
      </c>
      <c r="P31" t="s">
        <v>15</v>
      </c>
      <c r="Q31">
        <v>11.633333333333333</v>
      </c>
    </row>
    <row r="32" spans="1:17" ht="12.75">
      <c r="A32" t="s">
        <v>381</v>
      </c>
      <c r="B32" t="s">
        <v>0</v>
      </c>
      <c r="C32" t="s">
        <v>382</v>
      </c>
      <c r="D32" t="s">
        <v>383</v>
      </c>
      <c r="E32" t="s">
        <v>1</v>
      </c>
      <c r="F32">
        <v>0</v>
      </c>
      <c r="G32" t="s">
        <v>62</v>
      </c>
      <c r="H32" t="s">
        <v>63</v>
      </c>
      <c r="I32">
        <f t="shared" si="0"/>
        <v>1152806</v>
      </c>
      <c r="J32">
        <f t="shared" si="1"/>
        <v>1153794</v>
      </c>
      <c r="K32">
        <f t="shared" si="2"/>
        <v>988</v>
      </c>
      <c r="L32">
        <f t="shared" si="3"/>
        <v>16.466666666666665</v>
      </c>
      <c r="M32">
        <f t="shared" si="4"/>
        <v>57.016666666666666</v>
      </c>
      <c r="N32">
        <f t="shared" si="5"/>
        <v>16.466666666666665</v>
      </c>
      <c r="O32" t="s">
        <v>8</v>
      </c>
      <c r="P32" t="s">
        <v>17</v>
      </c>
      <c r="Q32">
        <v>2.0166666666666666</v>
      </c>
    </row>
    <row r="33" spans="1:17" ht="12.75">
      <c r="A33" t="s">
        <v>384</v>
      </c>
      <c r="B33" t="s">
        <v>291</v>
      </c>
      <c r="C33" t="s">
        <v>385</v>
      </c>
      <c r="D33" t="s">
        <v>386</v>
      </c>
      <c r="E33" t="s">
        <v>1</v>
      </c>
      <c r="F33">
        <v>0</v>
      </c>
      <c r="G33" t="s">
        <v>64</v>
      </c>
      <c r="H33" t="s">
        <v>65</v>
      </c>
      <c r="I33">
        <f t="shared" si="0"/>
        <v>1152816</v>
      </c>
      <c r="J33">
        <f t="shared" si="1"/>
        <v>1153001</v>
      </c>
      <c r="K33">
        <f t="shared" si="2"/>
        <v>185</v>
      </c>
      <c r="L33">
        <f t="shared" si="3"/>
        <v>3.0833333333333335</v>
      </c>
      <c r="M33">
        <f t="shared" si="4"/>
        <v>57.18333333333333</v>
      </c>
      <c r="N33">
        <f t="shared" si="5"/>
        <v>3.0833333333333335</v>
      </c>
      <c r="O33" t="s">
        <v>13</v>
      </c>
      <c r="P33" t="s">
        <v>19</v>
      </c>
      <c r="Q33">
        <v>1.3</v>
      </c>
    </row>
    <row r="34" spans="1:17" ht="12.75">
      <c r="A34" t="s">
        <v>387</v>
      </c>
      <c r="B34" t="s">
        <v>13</v>
      </c>
      <c r="C34" t="s">
        <v>388</v>
      </c>
      <c r="D34" t="s">
        <v>389</v>
      </c>
      <c r="E34" t="s">
        <v>1</v>
      </c>
      <c r="F34">
        <v>0</v>
      </c>
      <c r="G34" t="s">
        <v>66</v>
      </c>
      <c r="H34" t="s">
        <v>67</v>
      </c>
      <c r="I34">
        <f aca="true" t="shared" si="6" ref="I34:I52">MID(C34,1,2)*60*60*24+MID(C34,9,2)*60*60+MID(C34,12,2)*60+MID(C34,15,2)</f>
        <v>1152871</v>
      </c>
      <c r="J34">
        <f aca="true" t="shared" si="7" ref="J34:J52">MID(D34,1,2)*60*60*24+MID(D34,9,2)*60*60+MID(D34,12,2)*60+MID(D34,15,2)</f>
        <v>1153027</v>
      </c>
      <c r="K34">
        <f aca="true" t="shared" si="8" ref="K34:K52">J34-I34</f>
        <v>156</v>
      </c>
      <c r="L34">
        <f t="shared" si="3"/>
        <v>2.6</v>
      </c>
      <c r="M34">
        <f t="shared" si="4"/>
        <v>58.1</v>
      </c>
      <c r="N34">
        <f t="shared" si="5"/>
        <v>2.6</v>
      </c>
      <c r="O34" t="s">
        <v>29</v>
      </c>
      <c r="P34" t="s">
        <v>21</v>
      </c>
      <c r="Q34">
        <v>87.66666666666667</v>
      </c>
    </row>
    <row r="35" spans="1:17" ht="12.75">
      <c r="A35" t="s">
        <v>390</v>
      </c>
      <c r="B35" t="s">
        <v>22</v>
      </c>
      <c r="C35" t="s">
        <v>391</v>
      </c>
      <c r="D35" t="s">
        <v>392</v>
      </c>
      <c r="E35" t="s">
        <v>1</v>
      </c>
      <c r="F35">
        <v>0</v>
      </c>
      <c r="G35" t="s">
        <v>68</v>
      </c>
      <c r="H35" t="s">
        <v>69</v>
      </c>
      <c r="I35">
        <f t="shared" si="6"/>
        <v>1152927</v>
      </c>
      <c r="J35">
        <f t="shared" si="7"/>
        <v>1154025</v>
      </c>
      <c r="K35">
        <f t="shared" si="8"/>
        <v>1098</v>
      </c>
      <c r="L35">
        <f t="shared" si="3"/>
        <v>18.3</v>
      </c>
      <c r="M35">
        <f t="shared" si="4"/>
        <v>59.03333333333333</v>
      </c>
      <c r="N35">
        <f t="shared" si="5"/>
        <v>18.3</v>
      </c>
      <c r="O35" t="s">
        <v>0</v>
      </c>
      <c r="P35" t="s">
        <v>24</v>
      </c>
      <c r="Q35">
        <v>26.516666666666666</v>
      </c>
    </row>
    <row r="36" spans="1:17" ht="12.75">
      <c r="A36" t="s">
        <v>393</v>
      </c>
      <c r="B36" t="s">
        <v>8</v>
      </c>
      <c r="C36" t="s">
        <v>394</v>
      </c>
      <c r="D36" t="s">
        <v>395</v>
      </c>
      <c r="E36" t="s">
        <v>1</v>
      </c>
      <c r="F36">
        <v>0</v>
      </c>
      <c r="G36" t="s">
        <v>70</v>
      </c>
      <c r="H36" t="s">
        <v>71</v>
      </c>
      <c r="I36">
        <f t="shared" si="6"/>
        <v>1152996</v>
      </c>
      <c r="J36">
        <f t="shared" si="7"/>
        <v>1153215</v>
      </c>
      <c r="K36">
        <f t="shared" si="8"/>
        <v>219</v>
      </c>
      <c r="L36">
        <f t="shared" si="3"/>
        <v>3.65</v>
      </c>
      <c r="M36">
        <f t="shared" si="4"/>
        <v>60.18333333333333</v>
      </c>
      <c r="N36">
        <f t="shared" si="5"/>
        <v>3.65</v>
      </c>
      <c r="O36" t="s">
        <v>22</v>
      </c>
      <c r="P36" t="s">
        <v>26</v>
      </c>
      <c r="Q36">
        <v>2.05</v>
      </c>
    </row>
    <row r="37" spans="1:17" ht="12.75">
      <c r="A37" t="s">
        <v>396</v>
      </c>
      <c r="B37" t="s">
        <v>291</v>
      </c>
      <c r="C37" t="s">
        <v>397</v>
      </c>
      <c r="D37" t="s">
        <v>398</v>
      </c>
      <c r="E37" t="s">
        <v>1</v>
      </c>
      <c r="F37">
        <v>0</v>
      </c>
      <c r="G37" t="s">
        <v>72</v>
      </c>
      <c r="H37" t="s">
        <v>73</v>
      </c>
      <c r="I37">
        <f t="shared" si="6"/>
        <v>1153016</v>
      </c>
      <c r="J37">
        <f t="shared" si="7"/>
        <v>1153163</v>
      </c>
      <c r="K37">
        <f t="shared" si="8"/>
        <v>147</v>
      </c>
      <c r="L37">
        <f t="shared" si="3"/>
        <v>2.45</v>
      </c>
      <c r="M37">
        <f t="shared" si="4"/>
        <v>60.516666666666666</v>
      </c>
      <c r="N37">
        <f t="shared" si="5"/>
        <v>2.45</v>
      </c>
      <c r="O37" t="s">
        <v>109</v>
      </c>
      <c r="P37" t="s">
        <v>28</v>
      </c>
      <c r="Q37">
        <v>10.833333333333334</v>
      </c>
    </row>
    <row r="38" spans="1:17" ht="12.75">
      <c r="A38" t="s">
        <v>399</v>
      </c>
      <c r="B38" t="s">
        <v>13</v>
      </c>
      <c r="C38" t="s">
        <v>400</v>
      </c>
      <c r="D38" t="s">
        <v>401</v>
      </c>
      <c r="E38" t="s">
        <v>1</v>
      </c>
      <c r="F38">
        <v>0</v>
      </c>
      <c r="G38" t="s">
        <v>76</v>
      </c>
      <c r="H38" t="s">
        <v>77</v>
      </c>
      <c r="I38">
        <f t="shared" si="6"/>
        <v>1153054</v>
      </c>
      <c r="J38">
        <f t="shared" si="7"/>
        <v>1153456</v>
      </c>
      <c r="K38">
        <f t="shared" si="8"/>
        <v>402</v>
      </c>
      <c r="L38">
        <f t="shared" si="3"/>
        <v>6.7</v>
      </c>
      <c r="M38">
        <f t="shared" si="4"/>
        <v>61.15</v>
      </c>
      <c r="N38">
        <f t="shared" si="5"/>
        <v>6.7</v>
      </c>
      <c r="O38" t="s">
        <v>13</v>
      </c>
      <c r="P38" t="s">
        <v>31</v>
      </c>
      <c r="Q38">
        <v>3.0833333333333335</v>
      </c>
    </row>
    <row r="39" spans="1:17" ht="12.75">
      <c r="A39" t="s">
        <v>402</v>
      </c>
      <c r="B39" t="s">
        <v>291</v>
      </c>
      <c r="C39" t="s">
        <v>403</v>
      </c>
      <c r="D39" t="s">
        <v>404</v>
      </c>
      <c r="E39" t="s">
        <v>1</v>
      </c>
      <c r="F39">
        <v>0</v>
      </c>
      <c r="G39" t="s">
        <v>78</v>
      </c>
      <c r="H39" t="s">
        <v>79</v>
      </c>
      <c r="I39">
        <f t="shared" si="6"/>
        <v>1153181</v>
      </c>
      <c r="J39">
        <f t="shared" si="7"/>
        <v>1153577</v>
      </c>
      <c r="K39">
        <f t="shared" si="8"/>
        <v>396</v>
      </c>
      <c r="L39">
        <f t="shared" si="3"/>
        <v>6.6</v>
      </c>
      <c r="M39">
        <f t="shared" si="4"/>
        <v>63.266666666666666</v>
      </c>
      <c r="N39">
        <f t="shared" si="5"/>
        <v>6.6</v>
      </c>
      <c r="O39" t="s">
        <v>8</v>
      </c>
      <c r="P39" t="s">
        <v>33</v>
      </c>
      <c r="Q39">
        <v>46.61666666666667</v>
      </c>
    </row>
    <row r="40" spans="1:17" ht="12.75">
      <c r="A40" t="s">
        <v>405</v>
      </c>
      <c r="B40" t="s">
        <v>8</v>
      </c>
      <c r="C40" t="s">
        <v>406</v>
      </c>
      <c r="D40" t="s">
        <v>407</v>
      </c>
      <c r="E40" t="s">
        <v>1</v>
      </c>
      <c r="F40">
        <v>0</v>
      </c>
      <c r="G40" t="s">
        <v>82</v>
      </c>
      <c r="H40" t="s">
        <v>83</v>
      </c>
      <c r="I40">
        <f t="shared" si="6"/>
        <v>1153227</v>
      </c>
      <c r="J40">
        <f t="shared" si="7"/>
        <v>1153353</v>
      </c>
      <c r="K40">
        <f t="shared" si="8"/>
        <v>126</v>
      </c>
      <c r="L40">
        <f t="shared" si="3"/>
        <v>2.1</v>
      </c>
      <c r="M40">
        <f t="shared" si="4"/>
        <v>64.03333333333333</v>
      </c>
      <c r="N40">
        <f t="shared" si="5"/>
        <v>2.1</v>
      </c>
      <c r="O40" t="s">
        <v>22</v>
      </c>
      <c r="P40" t="s">
        <v>35</v>
      </c>
      <c r="Q40">
        <v>83.83333333333333</v>
      </c>
    </row>
    <row r="41" spans="1:17" ht="12.75">
      <c r="A41" t="s">
        <v>408</v>
      </c>
      <c r="B41" t="s">
        <v>29</v>
      </c>
      <c r="C41" t="s">
        <v>409</v>
      </c>
      <c r="D41" t="s">
        <v>410</v>
      </c>
      <c r="E41" t="s">
        <v>1</v>
      </c>
      <c r="F41">
        <v>0</v>
      </c>
      <c r="G41" t="s">
        <v>84</v>
      </c>
      <c r="H41" t="s">
        <v>85</v>
      </c>
      <c r="I41">
        <f t="shared" si="6"/>
        <v>1153237</v>
      </c>
      <c r="J41">
        <f t="shared" si="7"/>
        <v>1153703</v>
      </c>
      <c r="K41">
        <f t="shared" si="8"/>
        <v>466</v>
      </c>
      <c r="L41">
        <f t="shared" si="3"/>
        <v>7.766666666666667</v>
      </c>
      <c r="M41">
        <f t="shared" si="4"/>
        <v>64.2</v>
      </c>
      <c r="N41">
        <f t="shared" si="5"/>
        <v>7.766666666666667</v>
      </c>
      <c r="O41" t="s">
        <v>13</v>
      </c>
      <c r="P41" t="s">
        <v>37</v>
      </c>
      <c r="Q41">
        <v>19.4</v>
      </c>
    </row>
    <row r="42" spans="1:17" ht="12.75">
      <c r="A42" t="s">
        <v>411</v>
      </c>
      <c r="B42" t="s">
        <v>109</v>
      </c>
      <c r="C42" t="s">
        <v>412</v>
      </c>
      <c r="D42" t="s">
        <v>413</v>
      </c>
      <c r="E42" t="s">
        <v>1</v>
      </c>
      <c r="F42">
        <v>0</v>
      </c>
      <c r="G42" t="s">
        <v>86</v>
      </c>
      <c r="H42" t="s">
        <v>87</v>
      </c>
      <c r="I42">
        <f t="shared" si="6"/>
        <v>1153371</v>
      </c>
      <c r="J42">
        <f t="shared" si="7"/>
        <v>1153444</v>
      </c>
      <c r="K42">
        <f t="shared" si="8"/>
        <v>73</v>
      </c>
      <c r="L42">
        <f t="shared" si="3"/>
        <v>1.2166666666666666</v>
      </c>
      <c r="M42">
        <f t="shared" si="4"/>
        <v>66.43333333333334</v>
      </c>
      <c r="N42">
        <f t="shared" si="5"/>
        <v>1.2166666666666666</v>
      </c>
      <c r="O42" t="s">
        <v>29</v>
      </c>
      <c r="P42" t="s">
        <v>39</v>
      </c>
      <c r="Q42">
        <v>9.083333333333334</v>
      </c>
    </row>
    <row r="43" spans="1:17" ht="12.75">
      <c r="A43" t="s">
        <v>414</v>
      </c>
      <c r="B43" t="s">
        <v>8</v>
      </c>
      <c r="C43" t="s">
        <v>415</v>
      </c>
      <c r="D43" t="s">
        <v>416</v>
      </c>
      <c r="E43" t="s">
        <v>1</v>
      </c>
      <c r="F43">
        <v>0</v>
      </c>
      <c r="G43" t="s">
        <v>88</v>
      </c>
      <c r="H43" t="s">
        <v>89</v>
      </c>
      <c r="I43">
        <f t="shared" si="6"/>
        <v>1153462</v>
      </c>
      <c r="J43">
        <f t="shared" si="7"/>
        <v>1154193</v>
      </c>
      <c r="K43">
        <f t="shared" si="8"/>
        <v>731</v>
      </c>
      <c r="L43">
        <f t="shared" si="3"/>
        <v>12.183333333333334</v>
      </c>
      <c r="M43">
        <f t="shared" si="4"/>
        <v>67.95</v>
      </c>
      <c r="N43">
        <f t="shared" si="5"/>
        <v>12.183333333333334</v>
      </c>
      <c r="O43" t="s">
        <v>13</v>
      </c>
      <c r="P43" t="s">
        <v>41</v>
      </c>
      <c r="Q43">
        <v>12.333333333333334</v>
      </c>
    </row>
    <row r="44" spans="1:17" ht="12.75">
      <c r="A44" t="s">
        <v>417</v>
      </c>
      <c r="B44" t="s">
        <v>13</v>
      </c>
      <c r="C44" t="s">
        <v>418</v>
      </c>
      <c r="D44" t="s">
        <v>419</v>
      </c>
      <c r="E44" t="s">
        <v>1</v>
      </c>
      <c r="F44">
        <v>0</v>
      </c>
      <c r="G44" t="s">
        <v>90</v>
      </c>
      <c r="H44" t="s">
        <v>91</v>
      </c>
      <c r="I44">
        <f t="shared" si="6"/>
        <v>1153576</v>
      </c>
      <c r="J44">
        <f t="shared" si="7"/>
        <v>1153761</v>
      </c>
      <c r="K44">
        <f t="shared" si="8"/>
        <v>185</v>
      </c>
      <c r="L44">
        <f t="shared" si="3"/>
        <v>3.0833333333333335</v>
      </c>
      <c r="M44">
        <f t="shared" si="4"/>
        <v>69.85</v>
      </c>
      <c r="N44">
        <f t="shared" si="5"/>
        <v>3.0833333333333335</v>
      </c>
      <c r="O44" t="s">
        <v>22</v>
      </c>
      <c r="P44" t="s">
        <v>43</v>
      </c>
      <c r="Q44">
        <v>72.16666666666667</v>
      </c>
    </row>
    <row r="45" spans="1:17" ht="12.75">
      <c r="A45" t="s">
        <v>420</v>
      </c>
      <c r="B45" t="s">
        <v>291</v>
      </c>
      <c r="C45" t="s">
        <v>421</v>
      </c>
      <c r="D45" t="s">
        <v>422</v>
      </c>
      <c r="E45" t="s">
        <v>1</v>
      </c>
      <c r="F45">
        <v>0</v>
      </c>
      <c r="G45" t="s">
        <v>92</v>
      </c>
      <c r="H45" t="s">
        <v>93</v>
      </c>
      <c r="I45">
        <f t="shared" si="6"/>
        <v>1153586</v>
      </c>
      <c r="J45">
        <f t="shared" si="7"/>
        <v>1154425</v>
      </c>
      <c r="K45">
        <f t="shared" si="8"/>
        <v>839</v>
      </c>
      <c r="L45">
        <f t="shared" si="3"/>
        <v>13.983333333333333</v>
      </c>
      <c r="M45">
        <f t="shared" si="4"/>
        <v>70.01666666666667</v>
      </c>
      <c r="N45">
        <f t="shared" si="5"/>
        <v>13.983333333333333</v>
      </c>
      <c r="O45" t="s">
        <v>109</v>
      </c>
      <c r="P45" t="s">
        <v>45</v>
      </c>
      <c r="Q45">
        <v>13.9</v>
      </c>
    </row>
    <row r="46" spans="1:17" ht="12.75">
      <c r="A46" t="s">
        <v>423</v>
      </c>
      <c r="B46" t="s">
        <v>109</v>
      </c>
      <c r="C46" t="s">
        <v>424</v>
      </c>
      <c r="D46" t="s">
        <v>425</v>
      </c>
      <c r="E46" t="s">
        <v>1</v>
      </c>
      <c r="F46">
        <v>0</v>
      </c>
      <c r="G46" t="s">
        <v>94</v>
      </c>
      <c r="H46" t="s">
        <v>95</v>
      </c>
      <c r="I46">
        <f t="shared" si="6"/>
        <v>1153716</v>
      </c>
      <c r="J46">
        <f t="shared" si="7"/>
        <v>1153804</v>
      </c>
      <c r="K46">
        <f t="shared" si="8"/>
        <v>88</v>
      </c>
      <c r="L46">
        <f t="shared" si="3"/>
        <v>1.4666666666666666</v>
      </c>
      <c r="M46">
        <f t="shared" si="4"/>
        <v>72.18333333333334</v>
      </c>
      <c r="N46">
        <f t="shared" si="5"/>
        <v>1.4666666666666666</v>
      </c>
      <c r="O46" t="s">
        <v>0</v>
      </c>
      <c r="P46" t="s">
        <v>47</v>
      </c>
      <c r="Q46">
        <v>23.166666666666668</v>
      </c>
    </row>
    <row r="47" spans="1:17" ht="12.75">
      <c r="A47" t="s">
        <v>426</v>
      </c>
      <c r="B47" t="s">
        <v>290</v>
      </c>
      <c r="C47" t="s">
        <v>427</v>
      </c>
      <c r="D47" t="s">
        <v>428</v>
      </c>
      <c r="E47" t="s">
        <v>1</v>
      </c>
      <c r="F47">
        <v>0</v>
      </c>
      <c r="G47" t="s">
        <v>96</v>
      </c>
      <c r="H47" t="s">
        <v>97</v>
      </c>
      <c r="I47">
        <f t="shared" si="6"/>
        <v>1153727</v>
      </c>
      <c r="J47">
        <f t="shared" si="7"/>
        <v>1154359</v>
      </c>
      <c r="K47">
        <f t="shared" si="8"/>
        <v>632</v>
      </c>
      <c r="L47">
        <f t="shared" si="3"/>
        <v>10.533333333333333</v>
      </c>
      <c r="M47">
        <f t="shared" si="4"/>
        <v>72.36666666666666</v>
      </c>
      <c r="N47">
        <f t="shared" si="5"/>
        <v>10.533333333333333</v>
      </c>
      <c r="O47" t="s">
        <v>109</v>
      </c>
      <c r="P47" t="s">
        <v>49</v>
      </c>
      <c r="Q47">
        <v>17.216666666666665</v>
      </c>
    </row>
    <row r="48" spans="1:17" ht="12.75">
      <c r="A48" t="s">
        <v>429</v>
      </c>
      <c r="B48" t="s">
        <v>29</v>
      </c>
      <c r="C48" t="s">
        <v>430</v>
      </c>
      <c r="D48" t="s">
        <v>431</v>
      </c>
      <c r="E48" t="s">
        <v>1</v>
      </c>
      <c r="F48">
        <v>0</v>
      </c>
      <c r="G48" t="s">
        <v>98</v>
      </c>
      <c r="H48" t="s">
        <v>99</v>
      </c>
      <c r="I48">
        <f t="shared" si="6"/>
        <v>1153777</v>
      </c>
      <c r="J48">
        <f t="shared" si="7"/>
        <v>1154495</v>
      </c>
      <c r="K48">
        <f t="shared" si="8"/>
        <v>718</v>
      </c>
      <c r="L48">
        <f t="shared" si="3"/>
        <v>11.966666666666667</v>
      </c>
      <c r="M48">
        <f t="shared" si="4"/>
        <v>73.2</v>
      </c>
      <c r="N48">
        <f t="shared" si="5"/>
        <v>11.966666666666667</v>
      </c>
      <c r="O48" t="s">
        <v>29</v>
      </c>
      <c r="P48" t="s">
        <v>51</v>
      </c>
      <c r="Q48">
        <v>4.633333333333334</v>
      </c>
    </row>
    <row r="49" spans="1:17" ht="12.75">
      <c r="A49" t="s">
        <v>432</v>
      </c>
      <c r="B49" t="s">
        <v>0</v>
      </c>
      <c r="C49" t="s">
        <v>433</v>
      </c>
      <c r="D49" t="s">
        <v>434</v>
      </c>
      <c r="E49" t="s">
        <v>1</v>
      </c>
      <c r="F49">
        <v>0</v>
      </c>
      <c r="G49" t="s">
        <v>100</v>
      </c>
      <c r="H49" t="s">
        <v>101</v>
      </c>
      <c r="I49">
        <f t="shared" si="6"/>
        <v>1153812</v>
      </c>
      <c r="J49">
        <f t="shared" si="7"/>
        <v>1153996</v>
      </c>
      <c r="K49">
        <f t="shared" si="8"/>
        <v>184</v>
      </c>
      <c r="L49">
        <f t="shared" si="3"/>
        <v>3.066666666666667</v>
      </c>
      <c r="M49">
        <f t="shared" si="4"/>
        <v>73.78333333333333</v>
      </c>
      <c r="N49">
        <f t="shared" si="5"/>
        <v>3.066666666666667</v>
      </c>
      <c r="O49" t="s">
        <v>29</v>
      </c>
      <c r="P49" t="s">
        <v>53</v>
      </c>
      <c r="Q49">
        <v>41.85</v>
      </c>
    </row>
    <row r="50" spans="1:17" ht="12.75">
      <c r="A50" t="s">
        <v>435</v>
      </c>
      <c r="B50" t="s">
        <v>109</v>
      </c>
      <c r="C50" t="s">
        <v>436</v>
      </c>
      <c r="D50" t="s">
        <v>437</v>
      </c>
      <c r="E50" t="s">
        <v>1</v>
      </c>
      <c r="F50">
        <v>0</v>
      </c>
      <c r="G50" t="s">
        <v>102</v>
      </c>
      <c r="H50" t="s">
        <v>103</v>
      </c>
      <c r="I50">
        <f t="shared" si="6"/>
        <v>1153887</v>
      </c>
      <c r="J50">
        <f t="shared" si="7"/>
        <v>1153955</v>
      </c>
      <c r="K50">
        <f t="shared" si="8"/>
        <v>68</v>
      </c>
      <c r="L50">
        <f t="shared" si="3"/>
        <v>1.1333333333333333</v>
      </c>
      <c r="M50">
        <f t="shared" si="4"/>
        <v>75.03333333333333</v>
      </c>
      <c r="N50">
        <f t="shared" si="5"/>
        <v>1.1333333333333333</v>
      </c>
      <c r="O50" t="s">
        <v>13</v>
      </c>
      <c r="P50" t="s">
        <v>55</v>
      </c>
      <c r="Q50">
        <v>15.466666666666667</v>
      </c>
    </row>
    <row r="51" spans="1:17" ht="12.75">
      <c r="A51" t="s">
        <v>438</v>
      </c>
      <c r="B51" t="s">
        <v>289</v>
      </c>
      <c r="C51" t="s">
        <v>439</v>
      </c>
      <c r="D51" t="s">
        <v>440</v>
      </c>
      <c r="E51" t="s">
        <v>1</v>
      </c>
      <c r="F51">
        <v>0</v>
      </c>
      <c r="G51" t="s">
        <v>104</v>
      </c>
      <c r="H51" t="s">
        <v>105</v>
      </c>
      <c r="I51">
        <f t="shared" si="6"/>
        <v>1153897</v>
      </c>
      <c r="J51">
        <f t="shared" si="7"/>
        <v>1153945</v>
      </c>
      <c r="K51">
        <f t="shared" si="8"/>
        <v>48</v>
      </c>
      <c r="L51">
        <f t="shared" si="3"/>
        <v>0.8</v>
      </c>
      <c r="M51">
        <f t="shared" si="4"/>
        <v>75.2</v>
      </c>
      <c r="N51">
        <f t="shared" si="5"/>
        <v>0.8</v>
      </c>
      <c r="O51" t="s">
        <v>13</v>
      </c>
      <c r="P51" t="s">
        <v>57</v>
      </c>
      <c r="Q51">
        <v>18.183333333333334</v>
      </c>
    </row>
    <row r="52" spans="1:17" ht="12.75">
      <c r="A52" t="s">
        <v>441</v>
      </c>
      <c r="B52" t="s">
        <v>289</v>
      </c>
      <c r="C52" t="s">
        <v>442</v>
      </c>
      <c r="D52" t="s">
        <v>443</v>
      </c>
      <c r="E52" t="s">
        <v>1</v>
      </c>
      <c r="F52">
        <v>0</v>
      </c>
      <c r="G52" t="s">
        <v>106</v>
      </c>
      <c r="H52" t="s">
        <v>107</v>
      </c>
      <c r="I52">
        <f t="shared" si="6"/>
        <v>1153961</v>
      </c>
      <c r="J52">
        <f t="shared" si="7"/>
        <v>1154020</v>
      </c>
      <c r="K52">
        <f t="shared" si="8"/>
        <v>59</v>
      </c>
      <c r="L52">
        <f t="shared" si="3"/>
        <v>0.9833333333333333</v>
      </c>
      <c r="M52">
        <f t="shared" si="4"/>
        <v>76.26666666666667</v>
      </c>
      <c r="N52">
        <f t="shared" si="5"/>
        <v>0.9833333333333333</v>
      </c>
      <c r="O52" t="s">
        <v>109</v>
      </c>
      <c r="P52" t="s">
        <v>59</v>
      </c>
      <c r="Q52">
        <v>8</v>
      </c>
    </row>
    <row r="53" spans="11:17" ht="12.75">
      <c r="K53">
        <f>SUM(K2:K52)/60</f>
        <v>614.1666666666666</v>
      </c>
      <c r="L53">
        <f t="shared" si="3"/>
        <v>10.23611111111111</v>
      </c>
      <c r="O53" t="s">
        <v>0</v>
      </c>
      <c r="P53" t="s">
        <v>61</v>
      </c>
      <c r="Q53">
        <v>1.8166666666666667</v>
      </c>
    </row>
    <row r="54" spans="9:17" ht="12.75">
      <c r="I54">
        <f>MIN(I2:I52)</f>
        <v>1149385</v>
      </c>
      <c r="J54">
        <f>MAX(J2:J52)</f>
        <v>1154495</v>
      </c>
      <c r="O54" t="s">
        <v>0</v>
      </c>
      <c r="P54" t="s">
        <v>63</v>
      </c>
      <c r="Q54">
        <v>26.716666666666665</v>
      </c>
    </row>
    <row r="55" spans="10:17" ht="12.75">
      <c r="J55">
        <f>(J54-I54)/60</f>
        <v>85.16666666666667</v>
      </c>
      <c r="O55" t="s">
        <v>109</v>
      </c>
      <c r="P55" t="s">
        <v>65</v>
      </c>
      <c r="Q55">
        <v>4.2</v>
      </c>
    </row>
    <row r="56" spans="15:17" ht="12.75">
      <c r="O56" t="s">
        <v>109</v>
      </c>
      <c r="P56" t="s">
        <v>67</v>
      </c>
      <c r="Q56">
        <v>2.8666666666666667</v>
      </c>
    </row>
    <row r="57" spans="11:17" ht="12.75">
      <c r="K57" t="s">
        <v>133</v>
      </c>
      <c r="L57">
        <f>588/J55</f>
        <v>6.904109589041095</v>
      </c>
      <c r="O57" t="s">
        <v>109</v>
      </c>
      <c r="P57" t="s">
        <v>69</v>
      </c>
      <c r="Q57">
        <v>29.783333333333335</v>
      </c>
    </row>
    <row r="58" spans="11:17" ht="12.75">
      <c r="K58" t="s">
        <v>134</v>
      </c>
      <c r="L58" s="1">
        <f>K53/588</f>
        <v>1.044501133786848</v>
      </c>
      <c r="O58" t="s">
        <v>0</v>
      </c>
      <c r="P58" t="s">
        <v>71</v>
      </c>
      <c r="Q58">
        <v>5.366666666666666</v>
      </c>
    </row>
    <row r="59" spans="15:17" ht="12.75">
      <c r="O59" t="s">
        <v>109</v>
      </c>
      <c r="P59" t="s">
        <v>73</v>
      </c>
      <c r="Q59">
        <v>3.4166666666666665</v>
      </c>
    </row>
    <row r="60" spans="15:17" ht="12.75">
      <c r="O60" t="s">
        <v>13</v>
      </c>
      <c r="P60" t="s">
        <v>75</v>
      </c>
      <c r="Q60">
        <v>41.8</v>
      </c>
    </row>
    <row r="61" spans="15:17" ht="12.75">
      <c r="O61" t="s">
        <v>109</v>
      </c>
      <c r="P61" t="s">
        <v>77</v>
      </c>
      <c r="Q61">
        <v>13.1</v>
      </c>
    </row>
    <row r="62" spans="15:17" ht="12.75">
      <c r="O62" t="s">
        <v>0</v>
      </c>
      <c r="P62" t="s">
        <v>79</v>
      </c>
      <c r="Q62">
        <v>12.583333333333334</v>
      </c>
    </row>
    <row r="63" spans="15:17" ht="12.75">
      <c r="O63" t="s">
        <v>13</v>
      </c>
      <c r="P63" t="s">
        <v>81</v>
      </c>
      <c r="Q63">
        <v>44.8</v>
      </c>
    </row>
    <row r="64" spans="15:17" ht="12.75">
      <c r="O64" t="s">
        <v>8</v>
      </c>
      <c r="P64" t="s">
        <v>83</v>
      </c>
      <c r="Q64">
        <v>2.433333333333333</v>
      </c>
    </row>
    <row r="65" spans="15:17" ht="12.75">
      <c r="O65" t="s">
        <v>8</v>
      </c>
      <c r="P65" t="s">
        <v>85</v>
      </c>
      <c r="Q65">
        <v>13.6</v>
      </c>
    </row>
    <row r="66" spans="15:17" ht="12.75">
      <c r="O66" t="s">
        <v>109</v>
      </c>
      <c r="P66" t="s">
        <v>87</v>
      </c>
      <c r="Q66">
        <v>1.4</v>
      </c>
    </row>
    <row r="67" spans="15:17" ht="12.75">
      <c r="O67" t="s">
        <v>0</v>
      </c>
      <c r="P67" t="s">
        <v>89</v>
      </c>
      <c r="Q67">
        <v>17.8</v>
      </c>
    </row>
    <row r="68" spans="15:17" ht="12.75">
      <c r="O68" t="s">
        <v>109</v>
      </c>
      <c r="P68" t="s">
        <v>91</v>
      </c>
      <c r="Q68">
        <v>6.683333333333334</v>
      </c>
    </row>
    <row r="69" spans="15:17" ht="12.75">
      <c r="O69" t="s">
        <v>0</v>
      </c>
      <c r="P69" t="s">
        <v>93</v>
      </c>
      <c r="Q69">
        <v>22.783333333333335</v>
      </c>
    </row>
    <row r="70" spans="15:17" ht="12.75">
      <c r="O70" t="s">
        <v>109</v>
      </c>
      <c r="P70" t="s">
        <v>95</v>
      </c>
      <c r="Q70">
        <v>1.6833333333333333</v>
      </c>
    </row>
    <row r="71" spans="15:17" ht="12.75">
      <c r="O71" t="s">
        <v>109</v>
      </c>
      <c r="P71" t="s">
        <v>97</v>
      </c>
      <c r="Q71">
        <v>12.516666666666667</v>
      </c>
    </row>
    <row r="72" spans="15:17" ht="12.75">
      <c r="O72" t="s">
        <v>29</v>
      </c>
      <c r="P72" t="s">
        <v>99</v>
      </c>
      <c r="Q72">
        <v>21.666666666666668</v>
      </c>
    </row>
    <row r="73" spans="15:17" ht="12.75">
      <c r="O73" t="s">
        <v>109</v>
      </c>
      <c r="P73" t="s">
        <v>101</v>
      </c>
      <c r="Q73">
        <v>5.5</v>
      </c>
    </row>
    <row r="74" spans="15:17" ht="12.75">
      <c r="O74" t="s">
        <v>0</v>
      </c>
      <c r="P74" t="s">
        <v>103</v>
      </c>
      <c r="Q74">
        <v>1.6333333333333333</v>
      </c>
    </row>
    <row r="75" spans="15:17" ht="12.75">
      <c r="O75" t="s">
        <v>8</v>
      </c>
      <c r="P75" t="s">
        <v>105</v>
      </c>
      <c r="Q75">
        <v>1.5333333333333334</v>
      </c>
    </row>
    <row r="76" spans="15:17" ht="12.75">
      <c r="O76" t="s">
        <v>0</v>
      </c>
      <c r="P76" t="s">
        <v>107</v>
      </c>
      <c r="Q76">
        <v>3.033333333333333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Mehler</dc:creator>
  <cp:keywords/>
  <dc:description/>
  <cp:lastModifiedBy>Gary Mehler</cp:lastModifiedBy>
  <cp:lastPrinted>2005-09-15T19:10:25Z</cp:lastPrinted>
  <dcterms:created xsi:type="dcterms:W3CDTF">2005-09-12T16:23:59Z</dcterms:created>
  <dcterms:modified xsi:type="dcterms:W3CDTF">2005-10-13T13:10:20Z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